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75" windowWidth="4650" windowHeight="4200" tabRatio="885" activeTab="12"/>
  </bookViews>
  <sheets>
    <sheet name="Plan4" sheetId="1" r:id="rId1"/>
    <sheet name="Rasc" sheetId="2" r:id="rId2"/>
    <sheet name="01" sheetId="3" r:id="rId3"/>
    <sheet name="02" sheetId="4" r:id="rId4"/>
    <sheet name="03" sheetId="5" r:id="rId5"/>
    <sheet name="04" sheetId="6" r:id="rId6"/>
    <sheet name="05" sheetId="7" r:id="rId7"/>
    <sheet name="06" sheetId="8" r:id="rId8"/>
    <sheet name="07" sheetId="9" r:id="rId9"/>
    <sheet name="08" sheetId="10" r:id="rId10"/>
    <sheet name="09" sheetId="11" r:id="rId11"/>
    <sheet name="Debb10" sheetId="12" r:id="rId12"/>
    <sheet name="Con" sheetId="13" r:id="rId13"/>
  </sheets>
  <definedNames>
    <definedName name="_xlnm.Print_Area" localSheetId="2">'01'!$A$1:$R$63</definedName>
    <definedName name="_xlnm.Print_Area" localSheetId="3">'02'!$A$1:$N$62</definedName>
    <definedName name="_xlnm.Print_Area" localSheetId="4">'03'!$A$1:$N$62</definedName>
    <definedName name="_xlnm.Print_Area" localSheetId="5">'04'!$A$1:$Q$62</definedName>
    <definedName name="_xlnm.Print_Area" localSheetId="6">'05'!$A$1:$R$65</definedName>
    <definedName name="_xlnm.Print_Area" localSheetId="7">'06'!$A$1:$I$62</definedName>
    <definedName name="_xlnm.Print_Area" localSheetId="8">'07'!$A$1:$I$57</definedName>
    <definedName name="_xlnm.Print_Area" localSheetId="9">'08'!$A$1:$H$35</definedName>
    <definedName name="_xlnm.Print_Area" localSheetId="10">'09'!$A$1:$H$62</definedName>
    <definedName name="_xlnm.Print_Area" localSheetId="12">'Con'!$A$1:$J$75</definedName>
    <definedName name="_xlnm.Print_Area" localSheetId="11">'Debb10'!$A$1:$C$60</definedName>
    <definedName name="_xlnm.Print_Area" localSheetId="1">'Rasc'!$A$1:$D$60</definedName>
    <definedName name="_xlnm.Print_Titles" localSheetId="2">'01'!$1:$20</definedName>
    <definedName name="_xlnm.Print_Titles" localSheetId="3">'02'!$1:$19</definedName>
    <definedName name="_xlnm.Print_Titles" localSheetId="4">'03'!$1:$19</definedName>
    <definedName name="_xlnm.Print_Titles" localSheetId="5">'04'!$1:$19</definedName>
    <definedName name="_xlnm.Print_Titles" localSheetId="6">'05'!$1:$19</definedName>
    <definedName name="_xlnm.Print_Titles" localSheetId="7">'06'!$1:$19</definedName>
    <definedName name="_xlnm.Print_Titles" localSheetId="10">'09'!$1:$19</definedName>
  </definedNames>
  <calcPr fullCalcOnLoad="1" fullPrecision="0"/>
</workbook>
</file>

<file path=xl/sharedStrings.xml><?xml version="1.0" encoding="utf-8"?>
<sst xmlns="http://schemas.openxmlformats.org/spreadsheetml/2006/main" count="939" uniqueCount="340">
  <si>
    <t>Total</t>
  </si>
  <si>
    <t>Mês/Ano</t>
  </si>
  <si>
    <t>Juros</t>
  </si>
  <si>
    <t>( 1 )</t>
  </si>
  <si>
    <t>( 2 )</t>
  </si>
  <si>
    <t>( 3 )</t>
  </si>
  <si>
    <t>( 4 )</t>
  </si>
  <si>
    <t>( 5 )</t>
  </si>
  <si>
    <t>( 6 )</t>
  </si>
  <si>
    <t>( 7 )</t>
  </si>
  <si>
    <t>( 8 )</t>
  </si>
  <si>
    <t>( 9 )</t>
  </si>
  <si>
    <t>Valor</t>
  </si>
  <si>
    <t>Coeficiente</t>
  </si>
  <si>
    <t>Subtotal</t>
  </si>
  <si>
    <t>Principal</t>
  </si>
  <si>
    <t>Acumulado</t>
  </si>
  <si>
    <t>dos</t>
  </si>
  <si>
    <t>Principal,</t>
  </si>
  <si>
    <t>$</t>
  </si>
  <si>
    <t>do Débito</t>
  </si>
  <si>
    <t>Corrigido</t>
  </si>
  <si>
    <t xml:space="preserve">12% A.A. </t>
  </si>
  <si>
    <t>Cor. Monet.</t>
  </si>
  <si>
    <t>Trabalhista</t>
  </si>
  <si>
    <t xml:space="preserve">art. 39 - Lei </t>
  </si>
  <si>
    <t>e Juros</t>
  </si>
  <si>
    <t xml:space="preserve"> 8.177/91 de</t>
  </si>
  <si>
    <t>devidos</t>
  </si>
  <si>
    <t>CONCLUSÃO</t>
  </si>
  <si>
    <t xml:space="preserve">        CONTEÚDO</t>
  </si>
  <si>
    <t>R$</t>
  </si>
  <si>
    <t>-</t>
  </si>
  <si>
    <t>Número de</t>
  </si>
  <si>
    <t>Designação</t>
  </si>
  <si>
    <t>(C.5 x C.6)</t>
  </si>
  <si>
    <t>Anexo 03</t>
  </si>
  <si>
    <t>Juros Simples</t>
  </si>
  <si>
    <t>Salário</t>
  </si>
  <si>
    <t>Valor das</t>
  </si>
  <si>
    <t>Dias</t>
  </si>
  <si>
    <t>por</t>
  </si>
  <si>
    <t>Média de</t>
  </si>
  <si>
    <t>Valores</t>
  </si>
  <si>
    <t>Ávos</t>
  </si>
  <si>
    <t>Hs Extras</t>
  </si>
  <si>
    <t>das</t>
  </si>
  <si>
    <t>VALORES</t>
  </si>
  <si>
    <t>APURADOS</t>
  </si>
  <si>
    <r>
      <t>Título:</t>
    </r>
    <r>
      <rPr>
        <b/>
        <sz val="8"/>
        <rFont val="Tahoma"/>
        <family val="2"/>
      </rPr>
      <t xml:space="preserve"> LEVANTAMENTO DOS VALORES PARA DESCONTO DO INSS</t>
    </r>
  </si>
  <si>
    <t>Salário de</t>
  </si>
  <si>
    <r>
      <t>Título:</t>
    </r>
    <r>
      <rPr>
        <b/>
        <sz val="8"/>
        <rFont val="Tahoma"/>
        <family val="2"/>
      </rPr>
      <t xml:space="preserve"> ENCARGOS PREVIDENCIÁRIOS - INSS DA ÉPOCA NA COMPETÊNCIA DO CRÉDITO</t>
    </r>
  </si>
  <si>
    <t>Faixa de</t>
  </si>
  <si>
    <t>Faixa do</t>
  </si>
  <si>
    <t>Valor dos</t>
  </si>
  <si>
    <t>Contribuição</t>
  </si>
  <si>
    <t>Remuneração</t>
  </si>
  <si>
    <t>Contribuição base</t>
  </si>
  <si>
    <t>salário de</t>
  </si>
  <si>
    <t>Encargos</t>
  </si>
  <si>
    <t>maior</t>
  </si>
  <si>
    <t>Percebida</t>
  </si>
  <si>
    <t>de Cálculo ou maior</t>
  </si>
  <si>
    <t>Valor Teto</t>
  </si>
  <si>
    <t>Pelo Autor</t>
  </si>
  <si>
    <t>Valor teto ou salário</t>
  </si>
  <si>
    <t>11% de 08/95</t>
  </si>
  <si>
    <t>Época da</t>
  </si>
  <si>
    <t>(legal)</t>
  </si>
  <si>
    <t>Incidente</t>
  </si>
  <si>
    <t>de contrib. igual ou</t>
  </si>
  <si>
    <t>Ao INSS</t>
  </si>
  <si>
    <t>Menor ao</t>
  </si>
  <si>
    <t>Valor do Teto</t>
  </si>
  <si>
    <r>
      <t>Título:</t>
    </r>
    <r>
      <rPr>
        <b/>
        <sz val="8"/>
        <rFont val="Tahoma"/>
        <family val="2"/>
      </rPr>
      <t xml:space="preserve"> LEVANTAMENTO DOS VALORES INCIDENTES PARA O INSS</t>
    </r>
  </si>
  <si>
    <t>Valor do</t>
  </si>
  <si>
    <t>INSS a ser</t>
  </si>
  <si>
    <t>INSS</t>
  </si>
  <si>
    <t>sobre o total</t>
  </si>
  <si>
    <t>Observando-se</t>
  </si>
  <si>
    <t>o teto máximo</t>
  </si>
  <si>
    <t>(C.3 - C.4)</t>
  </si>
  <si>
    <t>(C.2 x C.6)</t>
  </si>
  <si>
    <t>(-) AVISO PRÉVIO INDENIZADO E INDENIZAÇÃO...................................................................................................</t>
  </si>
  <si>
    <t>(=) SALÁRIO BASE PARA O IRRF.......................................................................................................................</t>
  </si>
  <si>
    <t>(%) ALÍQUOTA............................................................................................................................................</t>
  </si>
  <si>
    <t>(=) SUBTOTAL................................................................................................................................................</t>
  </si>
  <si>
    <t>VALOR DO IRRF...............................................................................................................................................</t>
  </si>
  <si>
    <t>Horas Extras</t>
  </si>
  <si>
    <t>Feriados</t>
  </si>
  <si>
    <t>( 10 )</t>
  </si>
  <si>
    <t>Previdenciários</t>
  </si>
  <si>
    <t>9% a partir</t>
  </si>
  <si>
    <t>de 05/2004</t>
  </si>
  <si>
    <t>Competência</t>
  </si>
  <si>
    <t>Encargo da empresa (20%) sobre o sal.............................................................................................</t>
  </si>
  <si>
    <t>Terceiros (5,8%)............................................................................................................................................</t>
  </si>
  <si>
    <t>Total de encargos a ser pago pela empresa.............................................................................................................</t>
  </si>
  <si>
    <t>SAT (3%) sobre o salário de contribuição..............................................................................................</t>
  </si>
  <si>
    <t>(-) PARTICIPAÇÃO NOS LUCROS.................................................................................</t>
  </si>
  <si>
    <t>INSS - descontado do Reclamante..........................................................................................</t>
  </si>
  <si>
    <t>FGTS</t>
  </si>
  <si>
    <t>de 40%</t>
  </si>
  <si>
    <t>e  FGTS</t>
  </si>
  <si>
    <t>(C.3 x C.4)</t>
  </si>
  <si>
    <t>(C.5xC.6:C.7)</t>
  </si>
  <si>
    <t>(C.8%11,2)</t>
  </si>
  <si>
    <t>(C.8+C.9)</t>
  </si>
  <si>
    <r>
      <t>Título:</t>
    </r>
    <r>
      <rPr>
        <b/>
        <sz val="8"/>
        <rFont val="Tahoma"/>
        <family val="2"/>
      </rPr>
      <t xml:space="preserve"> REFLEXOS DAS HORAS EXTRAS SOBRE 13º SALÁRIO, FÉRIAS + 1/3, AVISO PRÉVIO E FGTS COM MULTA DE 40%</t>
    </r>
  </si>
  <si>
    <t>( 11 )</t>
  </si>
  <si>
    <t>( 12 )</t>
  </si>
  <si>
    <t xml:space="preserve">FGTS + </t>
  </si>
  <si>
    <r>
      <t>Título:</t>
    </r>
    <r>
      <rPr>
        <b/>
        <sz val="8"/>
        <rFont val="Tahoma"/>
        <family val="2"/>
      </rPr>
      <t xml:space="preserve"> REFLEXOS DAS HORAS EXTRAS NOS DSR´s</t>
    </r>
  </si>
  <si>
    <t>(C.2+C.3+C.4+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</si>
  <si>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</si>
  <si>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</si>
  <si>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</si>
  <si>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</si>
  <si>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</si>
  <si>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</si>
  <si>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</si>
  <si>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</si>
  <si>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</si>
  <si>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</si>
  <si>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</si>
  <si>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</si>
  <si>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XIII</t>
  </si>
  <si>
    <t>TOTAL DOS VALORES APURADOS................................................................................................</t>
  </si>
  <si>
    <t>....................................................</t>
  </si>
  <si>
    <t>PODER JUDICIÁRIO FEDERAL - JUSTIÇA DO TRABALHO</t>
  </si>
  <si>
    <t xml:space="preserve">TABELA ÚNICA PARA ATUALIZAÇÃO DE DÉBITOS TRABALHISTAS 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</si>
  <si>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</si>
  <si>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</si>
  <si>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</si>
  <si>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</si>
  <si>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</si>
  <si>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</si>
  <si>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</si>
  <si>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</si>
  <si>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</si>
  <si>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</si>
  <si>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</si>
  <si>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</si>
  <si>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( 13 )</t>
  </si>
  <si>
    <t>( 14 )</t>
  </si>
  <si>
    <t>Reclamada</t>
  </si>
  <si>
    <t>( 15 )</t>
  </si>
  <si>
    <t>(C.11+C.13)</t>
  </si>
  <si>
    <t>(C.10xC.11)</t>
  </si>
  <si>
    <t>(C.13%C.12)</t>
  </si>
  <si>
    <t>Valores dos reflexos</t>
  </si>
  <si>
    <t>1/3 sobre</t>
  </si>
  <si>
    <t>Base de</t>
  </si>
  <si>
    <t>13.º salários,</t>
  </si>
  <si>
    <t>PRINCIPAL..................................................................................................…...............................................................................</t>
  </si>
  <si>
    <t>CORREÇÃO MONETÁRIA..............................................................….................................................................................................</t>
  </si>
  <si>
    <t>JUROS .............................................................................................................................................................................................................</t>
  </si>
  <si>
    <t>Carga</t>
  </si>
  <si>
    <t>Mensal</t>
  </si>
  <si>
    <t>Horária</t>
  </si>
  <si>
    <t>pela</t>
  </si>
  <si>
    <t>Anexo 02</t>
  </si>
  <si>
    <t>Hora</t>
  </si>
  <si>
    <t>Hs. Extras</t>
  </si>
  <si>
    <t>Férias</t>
  </si>
  <si>
    <t>e Multa</t>
  </si>
  <si>
    <t>Úteis</t>
  </si>
  <si>
    <t>Reflexos</t>
  </si>
  <si>
    <t xml:space="preserve"> Multa 40%</t>
  </si>
  <si>
    <t>Multa 40%</t>
  </si>
  <si>
    <t>Devidos</t>
  </si>
  <si>
    <t>com Multa</t>
  </si>
  <si>
    <t>documentos</t>
  </si>
  <si>
    <t>Apuradas</t>
  </si>
  <si>
    <t>Horas</t>
  </si>
  <si>
    <t>Extras</t>
  </si>
  <si>
    <t>Férias e</t>
  </si>
  <si>
    <t>Recolhido em</t>
  </si>
  <si>
    <t>Holleriths</t>
  </si>
  <si>
    <t>docs</t>
  </si>
  <si>
    <t xml:space="preserve">Extras </t>
  </si>
  <si>
    <t xml:space="preserve">+  Multa </t>
  </si>
  <si>
    <t>do Reclamante</t>
  </si>
  <si>
    <t>Descontado</t>
  </si>
  <si>
    <t>VALOR APURADO......................................................................................................................................................................................................................................</t>
  </si>
  <si>
    <t>VALOR APURADO............................................................................................................................................................................................................................</t>
  </si>
  <si>
    <t>VALOR APURADO.......................................................................................................................................................................................................................................</t>
  </si>
  <si>
    <t xml:space="preserve"> BASE CÁLCULO IMPOSTO DE RENDA </t>
  </si>
  <si>
    <t>INSTRUÇÃO NORMATIVA RFB Nº 1.127 DE 07/12/2011</t>
  </si>
  <si>
    <t>(+) PRINCIPAL E CORREÇÃO MONETÁRIA SEM O CÔMPUTO DOS JUROS........................................................................................................</t>
  </si>
  <si>
    <t>(-) DEDUÇÃO DO INSS....................................................................................................................................</t>
  </si>
  <si>
    <t>(-) FGTS.....................................................................................................................................................</t>
  </si>
  <si>
    <t>QUANTIDADE DE MESES ..................................................................</t>
  </si>
  <si>
    <t>BASE DE CÁLCULO (MÉDIA DO PERÍODO) ..............................................</t>
  </si>
  <si>
    <t>ISENTO</t>
  </si>
  <si>
    <t>(-) PARCELA À DEDUZIR DO IR.......................................................................................................................................................</t>
  </si>
  <si>
    <t>_______________</t>
  </si>
  <si>
    <t xml:space="preserve">                        TABELA DO IRF 2014 - VIGÊNCIA A PARTIR DE 01.01.2014</t>
  </si>
  <si>
    <r>
      <t xml:space="preserve">                        Medida Provisória 528/2011 convertida na </t>
    </r>
    <r>
      <rPr>
        <u val="single"/>
        <sz val="8"/>
        <color indexed="12"/>
        <rFont val="Tahoma"/>
        <family val="2"/>
      </rPr>
      <t>Lei 12.469/2011</t>
    </r>
  </si>
  <si>
    <t>Base de Cálculo (R$)</t>
  </si>
  <si>
    <t>Alíquota (%)</t>
  </si>
  <si>
    <t>Parcela a Deduzir do IR (R$)</t>
  </si>
  <si>
    <t>Até 1.787,77</t>
  </si>
  <si>
    <t>De 1.787,78 até 2.679,29</t>
  </si>
  <si>
    <t>De 2.679,30 até 3.572,43</t>
  </si>
  <si>
    <t>De 3.572,44 até 4.463,81</t>
  </si>
  <si>
    <t>Acima de 4.463,81</t>
  </si>
  <si>
    <r>
      <t>Dedução por Dependente:</t>
    </r>
    <r>
      <rPr>
        <i/>
        <sz val="8"/>
        <rFont val="Tahoma"/>
        <family val="2"/>
      </rPr>
      <t> </t>
    </r>
    <r>
      <rPr>
        <sz val="8"/>
        <rFont val="Tahoma"/>
        <family val="2"/>
      </rPr>
      <t>R$ 179,71 (Cento e Setenta e Nove Reais e Setenta e Um Centavos).</t>
    </r>
  </si>
  <si>
    <t>01/09/2014</t>
  </si>
  <si>
    <t>Apurado</t>
  </si>
  <si>
    <t>para o Recte</t>
  </si>
  <si>
    <t>FGTS Corrigido</t>
  </si>
  <si>
    <t>Anexo 01</t>
  </si>
  <si>
    <t>7,65% a partir</t>
  </si>
  <si>
    <t>8,65% a partir</t>
  </si>
  <si>
    <t>de 06/99</t>
  </si>
  <si>
    <r>
      <t>Título:</t>
    </r>
    <r>
      <rPr>
        <b/>
        <sz val="8"/>
        <rFont val="Tahoma"/>
        <family val="2"/>
      </rPr>
      <t xml:space="preserve"> EVOLUÇÃO SALARIAL </t>
    </r>
  </si>
  <si>
    <t>Férias Vencidas</t>
  </si>
  <si>
    <t>13º Salário/2005</t>
  </si>
  <si>
    <t>13º Salário/2006</t>
  </si>
  <si>
    <t>13º Salário/2007</t>
  </si>
  <si>
    <t>8% a partir</t>
  </si>
  <si>
    <t>de 01/2008</t>
  </si>
  <si>
    <t>Previdenciarios</t>
  </si>
  <si>
    <t>9% de 01/95</t>
  </si>
  <si>
    <t>até atual</t>
  </si>
  <si>
    <t>Competencia</t>
  </si>
  <si>
    <t>a partir de</t>
  </si>
  <si>
    <t>07/00 7,72%</t>
  </si>
  <si>
    <t>07/00 8,73%</t>
  </si>
  <si>
    <t>até 02/2001</t>
  </si>
  <si>
    <t xml:space="preserve">          (Período 03/2005 até 05/2006)</t>
  </si>
  <si>
    <t xml:space="preserve">           (Período 06/2008 até 12/2008)</t>
  </si>
  <si>
    <t>(-) FÉRIAS INDENIZADAS + 1/3 (VENCIDAS E PROPORCIONAIS).........................................................................................................................................</t>
  </si>
  <si>
    <t>ATÉ 31 DE JULHO DE 2014 - PARA 1º DE AGOSTO DE 2014*</t>
  </si>
  <si>
    <r>
      <t>*TR prefixada de 1º julho/2014 a 1º agosto/2014 (Banco Central) =</t>
    </r>
    <r>
      <rPr>
        <b/>
        <sz val="14"/>
        <rFont val="Calibri"/>
        <family val="2"/>
      </rPr>
      <t xml:space="preserve"> </t>
    </r>
    <r>
      <rPr>
        <b/>
        <sz val="14"/>
        <color indexed="14"/>
        <rFont val="Calibri"/>
        <family val="2"/>
      </rPr>
      <t>0,10540%</t>
    </r>
  </si>
  <si>
    <t xml:space="preserve">      </t>
  </si>
  <si>
    <t>10/08/2010 à</t>
  </si>
  <si>
    <t>Somatória</t>
  </si>
  <si>
    <t>das Horas</t>
  </si>
  <si>
    <t>Adicional</t>
  </si>
  <si>
    <t>(C.11%C.12)</t>
  </si>
  <si>
    <t>cfm. fls.</t>
  </si>
  <si>
    <t>Normal</t>
  </si>
  <si>
    <t>Pagos</t>
  </si>
  <si>
    <t>Devidas</t>
  </si>
  <si>
    <t>(C.4x1,50)</t>
  </si>
  <si>
    <t>(C.2xC.5)</t>
  </si>
  <si>
    <t>(C.4x2,0)</t>
  </si>
  <si>
    <t>(C.3xC.6)</t>
  </si>
  <si>
    <t>(C.7+C.8)</t>
  </si>
  <si>
    <t>(C.9-C.10)</t>
  </si>
  <si>
    <t>(C.11%11,2)</t>
  </si>
  <si>
    <t>(C.11+C.12)</t>
  </si>
  <si>
    <t>(C.13xC.14)</t>
  </si>
  <si>
    <r>
      <t>Título:</t>
    </r>
    <r>
      <rPr>
        <b/>
        <sz val="8"/>
        <rFont val="Tahoma"/>
        <family val="2"/>
      </rPr>
      <t xml:space="preserve"> HORAS EXCEDENTES COM ACRÉSCIMO 50%</t>
    </r>
  </si>
  <si>
    <t xml:space="preserve">           HORAS FOLGAS COM ACRÉSCIMO 100%</t>
  </si>
  <si>
    <t>Excedentes</t>
  </si>
  <si>
    <t>50% cfm fls.</t>
  </si>
  <si>
    <t>Folgas 100%</t>
  </si>
  <si>
    <r>
      <t>Título:</t>
    </r>
    <r>
      <rPr>
        <b/>
        <sz val="8"/>
        <rFont val="Tahoma"/>
        <family val="2"/>
      </rPr>
      <t xml:space="preserve"> HORAS INTERJORNADAS (Artigo 66 da CLT)</t>
    </r>
  </si>
  <si>
    <t>(C.3x1,50)</t>
  </si>
  <si>
    <t>( 16 )</t>
  </si>
  <si>
    <t>( 17 )</t>
  </si>
  <si>
    <t>( 18 )</t>
  </si>
  <si>
    <r>
      <t>Título:</t>
    </r>
    <r>
      <rPr>
        <b/>
        <sz val="8"/>
        <rFont val="Tahoma"/>
        <family val="2"/>
      </rPr>
      <t xml:space="preserve"> ADICIONAL NOTURNO</t>
    </r>
  </si>
  <si>
    <t>do</t>
  </si>
  <si>
    <t>Devido</t>
  </si>
  <si>
    <t>(C.2xC.3xC.4)</t>
  </si>
  <si>
    <t>(C.5 - C.6)</t>
  </si>
  <si>
    <t>(C.7%11,2)</t>
  </si>
  <si>
    <t>(C.9xC.10)</t>
  </si>
  <si>
    <t>e Folgas</t>
  </si>
  <si>
    <t>Col. 11</t>
  </si>
  <si>
    <t>Interjornadas</t>
  </si>
  <si>
    <t>Col. 7</t>
  </si>
  <si>
    <t>Noturno</t>
  </si>
  <si>
    <t>(C.2+C.3+C.4)</t>
  </si>
  <si>
    <t xml:space="preserve">DSR's </t>
  </si>
  <si>
    <t>e</t>
  </si>
  <si>
    <t xml:space="preserve">DSR´s </t>
  </si>
  <si>
    <t>DSR's</t>
  </si>
  <si>
    <t>(C.8-C.9)</t>
  </si>
  <si>
    <t>(C.10%11,2)</t>
  </si>
  <si>
    <t>(C.10+C.11)</t>
  </si>
  <si>
    <t>(C.12xC.13)</t>
  </si>
  <si>
    <t>(C.14%C.15)</t>
  </si>
  <si>
    <t>(C.14+C.16)</t>
  </si>
  <si>
    <t>Aviso Prévio</t>
  </si>
  <si>
    <t>13º Sal. Prop. 2008 09/12</t>
  </si>
  <si>
    <t>Férias Proporcionais 09/12</t>
  </si>
  <si>
    <t xml:space="preserve">Valor </t>
  </si>
  <si>
    <t>DSR's em</t>
  </si>
  <si>
    <t>13º Sal.</t>
  </si>
  <si>
    <t>Férias...</t>
  </si>
  <si>
    <t>Anexo 04</t>
  </si>
  <si>
    <t>Extras em</t>
  </si>
  <si>
    <t>Anexo 05</t>
  </si>
  <si>
    <t>C.5+C.6+C.7)</t>
  </si>
  <si>
    <t>fls. 08/44</t>
  </si>
  <si>
    <t>HORAS INTERJORNADAS - (Anexo 02)</t>
  </si>
  <si>
    <t>HORAS EXTRAS - Excedentes e Folgas - (Anexo 01)</t>
  </si>
  <si>
    <t>ADICIONAL NOTURNO - (Anexo 03)</t>
  </si>
  <si>
    <t>REFLEXOS DAS HORAS NOS DSR's - (Anexo 04)</t>
  </si>
  <si>
    <t>REFLEXOS DAS HORAS SOBRE 13º SALÁRIO, FÉRIAS... - (Anexo 05)</t>
  </si>
  <si>
    <t>Salário de contribuição (Anexo 09 - col.08)................................................................................................................</t>
  </si>
  <si>
    <t>XIV</t>
  </si>
  <si>
    <t>XV</t>
  </si>
  <si>
    <t>XVI</t>
  </si>
  <si>
    <t>XVII</t>
  </si>
  <si>
    <t>XVIII</t>
  </si>
  <si>
    <t>XIX</t>
  </si>
  <si>
    <t>XX</t>
  </si>
  <si>
    <t>XXI</t>
  </si>
  <si>
    <t>XXII   - DESCONTO DO INSS (Parte do Reclamante)...............................................................................................</t>
  </si>
  <si>
    <t>XXIII  - DESCONTO DO IRRF (Anexo 10)..............................................................................................</t>
  </si>
  <si>
    <t>XXIV - TOTAL COM DESCONTOS  - Vigente em</t>
  </si>
  <si>
    <t>XXV     - Demonstrativo dos Encargos a serem pagos para o INSS sobre o salário de contribuição</t>
  </si>
  <si>
    <t xml:space="preserve">   "Planilha elaborada pela equipe do Escritório Sentença Assessoria"</t>
  </si>
  <si>
    <t>"Todos os direitos reservados à Sentença Assessoria"</t>
  </si>
  <si>
    <t>www.sentenca.com.br</t>
  </si>
  <si>
    <r>
      <t>Processo:</t>
    </r>
    <r>
      <rPr>
        <b/>
        <sz val="8"/>
        <rFont val="Tahoma"/>
        <family val="2"/>
      </rPr>
      <t xml:space="preserve"> xxxxxxxxxxxxxxx -  xxx</t>
    </r>
    <r>
      <rPr>
        <sz val="8"/>
        <rFont val="Tahoma"/>
        <family val="2"/>
      </rPr>
      <t xml:space="preserve">ª </t>
    </r>
    <r>
      <rPr>
        <b/>
        <sz val="8"/>
        <rFont val="Tahoma"/>
        <family val="2"/>
      </rPr>
      <t>Vara do Trabalho de xxxxxxxxxx</t>
    </r>
  </si>
  <si>
    <r>
      <t>Reclamante:</t>
    </r>
    <r>
      <rPr>
        <b/>
        <sz val="8"/>
        <rFont val="Tahoma"/>
        <family val="2"/>
      </rPr>
      <t xml:space="preserve"> xxxxxxxxxxxxxxx</t>
    </r>
  </si>
  <si>
    <r>
      <t xml:space="preserve">Reclamada: </t>
    </r>
    <r>
      <rPr>
        <b/>
        <sz val="8"/>
        <rFont val="Tahoma"/>
        <family val="2"/>
      </rPr>
      <t>xxxxxxxxxxxxxxx</t>
    </r>
  </si>
  <si>
    <r>
      <t xml:space="preserve">Admissão : </t>
    </r>
    <r>
      <rPr>
        <b/>
        <sz val="8"/>
        <rFont val="Tahoma"/>
        <family val="2"/>
      </rPr>
      <t xml:space="preserve">18/12/2003     </t>
    </r>
    <r>
      <rPr>
        <sz val="8"/>
        <rFont val="Tahoma"/>
        <family val="2"/>
      </rPr>
      <t xml:space="preserve"> Demissão:</t>
    </r>
    <r>
      <rPr>
        <b/>
        <sz val="8"/>
        <rFont val="Tahoma"/>
        <family val="2"/>
      </rPr>
      <t xml:space="preserve"> 18/08/2008      </t>
    </r>
    <r>
      <rPr>
        <sz val="8"/>
        <rFont val="Tahoma"/>
        <family val="2"/>
      </rPr>
      <t xml:space="preserve"> Ajuizamento</t>
    </r>
    <r>
      <rPr>
        <b/>
        <sz val="8"/>
        <rFont val="Tahoma"/>
        <family val="2"/>
      </rPr>
      <t>: 10/08/2010</t>
    </r>
  </si>
  <si>
    <t>xxx autos</t>
  </si>
  <si>
    <t>fls.xxx</t>
  </si>
  <si>
    <t>fls. Xxxx</t>
  </si>
  <si>
    <t>fls. Xxx</t>
  </si>
  <si>
    <t>fls.xxxxx</t>
  </si>
  <si>
    <t>"Planilha elaborada pela equipe do Escritório Sentença Assessoria"</t>
  </si>
  <si>
    <t xml:space="preserve">                                                                       "Planilha elaborada pela equipe do Escritório Sentença Assessoria"</t>
  </si>
  <si>
    <t xml:space="preserve">                                                      "Planilha elaborada pela equipe do Escritório Sentença Assessoria"</t>
  </si>
  <si>
    <t xml:space="preserve">                                                     "Planilha elaborada pela equipe do Escritório Sentença Assessoria"</t>
  </si>
  <si>
    <t xml:space="preserve">                                                                               "Planilha elaborada pela equipe do Escritório Sentença Assessoria"</t>
  </si>
  <si>
    <t xml:space="preserve">                                                                                   "Planilha elaborada pela equipe do Escritório Sentença Assessoria"</t>
  </si>
  <si>
    <t xml:space="preserve">                "Planilha elaborada pela equipe do Escritório Sentença Assessoria"</t>
  </si>
  <si>
    <t xml:space="preserve">                            "Planilha elaborada pela equipe do Escritório Sentença Assessoria"</t>
  </si>
  <si>
    <t xml:space="preserve">                          "Planilha elaborada pela equipe do Escritório Sentença Assessoria"</t>
  </si>
  <si>
    <t xml:space="preserve">               "Planilha elaborada pela equipe do Escritório Sentença Assessoria"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</si>
</sst>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_(&quot;R$&quot;* #,##0_);_(&quot;R$&quot;* \(#,##0\);_(&quot;R$&quot;* &quot;-&quot;_);_(@_)"/>
    <numFmt numFmtId="167" formatCode="_(&quot;R$&quot;* #,##0.00_);_(&quot;R$&quot;* \(#,##0.00\);_(&quot;R$&quot;* &quot;-&quot;??_);_(@_)"/>
    <numFmt numFmtId="168" formatCode="0.0%"/>
    <numFmt numFmtId="169" formatCode="#,##0.0000"/>
    <numFmt numFmtId="170" formatCode="mmmm\-yyyy"/>
    <numFmt numFmtId="171" formatCode="_(* #,##0.000000_);_(* \(#,##0.000000\);_(* &quot;-&quot;??_);_(@_)"/>
    <numFmt numFmtId="172" formatCode="_(* #,##0_);_(* \(#,##0\);_(* &quot;-&quot;??_);_(@_)"/>
    <numFmt numFmtId="173" formatCode="_(* #,##0.00000000_);_(* \(#,##0.00000000\);_(* &quot;-&quot;??_);_(@_)"/>
    <numFmt numFmtId="174" formatCode="#,##0.000000000"/>
    <numFmt numFmtId="175" formatCode="#,##0.000000"/>
    <numFmt numFmtId="176" formatCode="[$-416]dddd\,\ d&quot; de &quot;mmmm&quot; de &quot;yyyy"/>
    <numFmt numFmtId="177" formatCode="dd/mm/yy;@"/>
    <numFmt numFmtId="178" formatCode="mmm/yyyy"/>
    <numFmt numFmtId="179" formatCode="_(* #,##0.0_);_(* \(#,##0.0\);_(* &quot;-&quot;??_);_(@_)"/>
    <numFmt numFmtId="180" formatCode="&quot;Sim&quot;;&quot;Sim&quot;;&quot;Não&quot;"/>
    <numFmt numFmtId="181" formatCode="&quot;Verdadeiro&quot;;&quot;Verdadeiro&quot;;&quot;Falso&quot;"/>
    <numFmt numFmtId="182" formatCode="&quot;Ativar&quot;;&quot;Ativar&quot;;&quot;Desativar&quot;"/>
    <numFmt numFmtId="183" formatCode="[$€-2]\ #,##0.00_);[Red]\([$€-2]\ #,##0.00\)"/>
    <numFmt numFmtId="184" formatCode="_-* #,##0.00000000_-;\-* #,##0.00000000_-;_-* &quot;-&quot;????????_-;_-@_-"/>
    <numFmt numFmtId="185" formatCode="#,##0.000"/>
    <numFmt numFmtId="186" formatCode="0.000%"/>
  </numFmts>
  <fonts count="71">
    <font>
      <sz val="8"/>
      <name val="Tahoma"/>
      <family val="2"/>
    </font>
    <font>
      <sz val="10"/>
      <name val="Arial"/>
      <family val="0"/>
    </font>
    <font>
      <b/>
      <i/>
      <sz val="8"/>
      <name val="Tahoma"/>
      <family val="2"/>
    </font>
    <font>
      <b/>
      <sz val="8"/>
      <name val="Tahoma"/>
      <family val="2"/>
    </font>
    <font>
      <b/>
      <u val="single"/>
      <sz val="8"/>
      <name val="Tahoma"/>
      <family val="2"/>
    </font>
    <font>
      <b/>
      <sz val="10"/>
      <name val="Arial"/>
      <family val="2"/>
    </font>
    <font>
      <b/>
      <u val="single"/>
      <sz val="14"/>
      <name val="Tahoma"/>
      <family val="2"/>
    </font>
    <font>
      <i/>
      <sz val="8"/>
      <name val="Tahoma"/>
      <family val="2"/>
    </font>
    <font>
      <sz val="7"/>
      <name val="Tahoma"/>
      <family val="2"/>
    </font>
    <font>
      <b/>
      <sz val="10"/>
      <name val="Tahoma"/>
      <family val="2"/>
    </font>
    <font>
      <b/>
      <sz val="7"/>
      <name val="Tahoma"/>
      <family val="2"/>
    </font>
    <font>
      <u val="single"/>
      <sz val="8"/>
      <color indexed="12"/>
      <name val="Tahoma"/>
      <family val="2"/>
    </font>
    <font>
      <u val="single"/>
      <sz val="8"/>
      <color indexed="36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sz val="7.5"/>
      <name val="Tahoma"/>
      <family val="2"/>
    </font>
    <font>
      <sz val="7.5"/>
      <name val="Verdana"/>
      <family val="2"/>
    </font>
    <font>
      <b/>
      <i/>
      <sz val="11"/>
      <name val="Calibri"/>
      <family val="2"/>
    </font>
    <font>
      <b/>
      <sz val="16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4"/>
      <name val="Calibri"/>
      <family val="2"/>
    </font>
    <font>
      <b/>
      <sz val="14"/>
      <color indexed="1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Tahoma"/>
      <family val="2"/>
    </font>
    <font>
      <sz val="12"/>
      <color indexed="8"/>
      <name val="Times New Roman"/>
      <family val="1"/>
    </font>
    <font>
      <b/>
      <sz val="8"/>
      <color indexed="9"/>
      <name val="Tahoma"/>
      <family val="2"/>
    </font>
    <font>
      <b/>
      <sz val="8"/>
      <color indexed="8"/>
      <name val="Tahoma"/>
      <family val="2"/>
    </font>
    <font>
      <b/>
      <i/>
      <sz val="10"/>
      <color indexed="10"/>
      <name val="Tahoma"/>
      <family val="2"/>
    </font>
    <font>
      <u val="single"/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Tahoma"/>
      <family val="2"/>
    </font>
    <font>
      <sz val="8"/>
      <color rgb="FF000000"/>
      <name val="Tahoma"/>
      <family val="2"/>
    </font>
    <font>
      <sz val="12"/>
      <color rgb="FF000000"/>
      <name val="Times New Roman"/>
      <family val="1"/>
    </font>
    <font>
      <b/>
      <sz val="8"/>
      <color rgb="FFFFFFFF"/>
      <name val="Tahoma"/>
      <family val="2"/>
    </font>
    <font>
      <b/>
      <sz val="8"/>
      <color rgb="FF000000"/>
      <name val="Tahoma"/>
      <family val="2"/>
    </font>
    <font>
      <b/>
      <i/>
      <sz val="10"/>
      <color rgb="FFFF0000"/>
      <name val="Tahoma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double"/>
      <right style="double"/>
      <top style="double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hair"/>
      <right style="double"/>
      <top style="double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double"/>
      <top>
        <color indexed="63"/>
      </top>
      <bottom>
        <color indexed="63"/>
      </bottom>
    </border>
    <border>
      <left style="hair"/>
      <right style="hair"/>
      <top>
        <color indexed="63"/>
      </top>
      <bottom style="double"/>
    </border>
    <border>
      <left style="double"/>
      <right style="hair"/>
      <top style="double"/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 style="double"/>
      <right style="hair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hair"/>
      <right>
        <color indexed="63"/>
      </right>
      <top style="hair"/>
      <bottom style="hair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double"/>
      <bottom style="hair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hair"/>
      <right style="double"/>
      <top>
        <color indexed="63"/>
      </top>
      <bottom style="double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hair"/>
      <right>
        <color indexed="63"/>
      </right>
      <top style="double"/>
      <bottom style="thin"/>
    </border>
    <border>
      <left>
        <color indexed="63"/>
      </left>
      <right style="hair"/>
      <top style="double"/>
      <bottom style="thin"/>
    </border>
  </borders>
  <cellStyleXfs count="65">
    <xf numFmtId="4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0" applyNumberFormat="0" applyBorder="0" applyAlignment="0" applyProtection="0"/>
    <xf numFmtId="0" fontId="51" fillId="21" borderId="1" applyNumberFormat="0" applyAlignment="0" applyProtection="0"/>
    <xf numFmtId="0" fontId="52" fillId="22" borderId="2" applyNumberFormat="0" applyAlignment="0" applyProtection="0"/>
    <xf numFmtId="0" fontId="53" fillId="0" borderId="3" applyNumberFormat="0" applyFill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54" fillId="29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5" fillId="30" borderId="0" applyNumberFormat="0" applyBorder="0" applyAlignment="0" applyProtection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56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57" fillId="21" borderId="5" applyNumberFormat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3" fillId="0" borderId="8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</cellStyleXfs>
  <cellXfs count="410">
    <xf numFmtId="4" fontId="0" fillId="0" borderId="0" xfId="0" applyAlignment="1">
      <alignment horizontal="center" vertical="center"/>
    </xf>
    <xf numFmtId="165" fontId="0" fillId="33" borderId="10" xfId="55" applyFont="1" applyFill="1" applyBorder="1" applyAlignment="1">
      <alignment horizontal="center" vertical="center"/>
    </xf>
    <xf numFmtId="17" fontId="0" fillId="33" borderId="0" xfId="0" applyNumberFormat="1" applyFont="1" applyFill="1" applyBorder="1" applyAlignment="1">
      <alignment horizontal="left" vertical="center"/>
    </xf>
    <xf numFmtId="4" fontId="3" fillId="33" borderId="11" xfId="0" applyNumberFormat="1" applyFont="1" applyFill="1" applyBorder="1" applyAlignment="1" quotePrefix="1">
      <alignment horizontal="center" vertical="center"/>
    </xf>
    <xf numFmtId="4" fontId="0" fillId="33" borderId="0" xfId="0" applyFill="1" applyAlignment="1">
      <alignment horizontal="center" vertical="center"/>
    </xf>
    <xf numFmtId="0" fontId="0" fillId="33" borderId="0" xfId="0" applyNumberFormat="1" applyFont="1" applyFill="1" applyAlignment="1">
      <alignment/>
    </xf>
    <xf numFmtId="4" fontId="2" fillId="33" borderId="12" xfId="0" applyNumberFormat="1" applyFont="1" applyFill="1" applyBorder="1" applyAlignment="1">
      <alignment horizontal="center" vertical="center"/>
    </xf>
    <xf numFmtId="4" fontId="2" fillId="33" borderId="0" xfId="0" applyNumberFormat="1" applyFont="1" applyFill="1" applyBorder="1" applyAlignment="1">
      <alignment horizontal="center" vertical="center"/>
    </xf>
    <xf numFmtId="0" fontId="0" fillId="33" borderId="0" xfId="0" applyNumberFormat="1" applyFont="1" applyFill="1" applyAlignment="1">
      <alignment/>
    </xf>
    <xf numFmtId="49" fontId="3" fillId="33" borderId="11" xfId="0" applyNumberFormat="1" applyFont="1" applyFill="1" applyBorder="1" applyAlignment="1">
      <alignment horizontal="center"/>
    </xf>
    <xf numFmtId="0" fontId="0" fillId="33" borderId="13" xfId="0" applyNumberFormat="1" applyFont="1" applyFill="1" applyBorder="1" applyAlignment="1">
      <alignment horizontal="center"/>
    </xf>
    <xf numFmtId="0" fontId="0" fillId="33" borderId="14" xfId="0" applyNumberFormat="1" applyFont="1" applyFill="1" applyBorder="1" applyAlignment="1">
      <alignment horizontal="center"/>
    </xf>
    <xf numFmtId="0" fontId="0" fillId="33" borderId="15" xfId="0" applyNumberFormat="1" applyFont="1" applyFill="1" applyBorder="1" applyAlignment="1">
      <alignment horizontal="center"/>
    </xf>
    <xf numFmtId="0" fontId="0" fillId="33" borderId="15" xfId="0" applyNumberFormat="1" applyFont="1" applyFill="1" applyBorder="1" applyAlignment="1" quotePrefix="1">
      <alignment horizontal="center"/>
    </xf>
    <xf numFmtId="0" fontId="0" fillId="33" borderId="16" xfId="0" applyNumberFormat="1" applyFont="1" applyFill="1" applyBorder="1" applyAlignment="1" quotePrefix="1">
      <alignment horizontal="center"/>
    </xf>
    <xf numFmtId="14" fontId="0" fillId="33" borderId="15" xfId="0" applyNumberFormat="1" applyFont="1" applyFill="1" applyBorder="1" applyAlignment="1" quotePrefix="1">
      <alignment horizontal="center"/>
    </xf>
    <xf numFmtId="0" fontId="0" fillId="33" borderId="16" xfId="0" applyNumberFormat="1" applyFont="1" applyFill="1" applyBorder="1" applyAlignment="1">
      <alignment horizontal="center"/>
    </xf>
    <xf numFmtId="171" fontId="0" fillId="33" borderId="17" xfId="0" applyNumberFormat="1" applyFont="1" applyFill="1" applyBorder="1" applyAlignment="1">
      <alignment horizontal="center"/>
    </xf>
    <xf numFmtId="0" fontId="0" fillId="0" borderId="0" xfId="0" applyNumberFormat="1" applyAlignment="1">
      <alignment/>
    </xf>
    <xf numFmtId="0" fontId="0" fillId="0" borderId="0" xfId="0" applyNumberFormat="1" applyFont="1" applyAlignment="1">
      <alignment/>
    </xf>
    <xf numFmtId="49" fontId="3" fillId="0" borderId="11" xfId="0" applyNumberFormat="1" applyFont="1" applyBorder="1" applyAlignment="1">
      <alignment horizontal="center"/>
    </xf>
    <xf numFmtId="0" fontId="0" fillId="0" borderId="0" xfId="0" applyNumberFormat="1" applyFont="1" applyAlignment="1">
      <alignment/>
    </xf>
    <xf numFmtId="0" fontId="0" fillId="0" borderId="18" xfId="0" applyNumberFormat="1" applyFont="1" applyFill="1" applyBorder="1" applyAlignment="1">
      <alignment horizontal="center"/>
    </xf>
    <xf numFmtId="0" fontId="0" fillId="0" borderId="13" xfId="0" applyNumberFormat="1" applyFont="1" applyFill="1" applyBorder="1" applyAlignment="1">
      <alignment horizontal="center"/>
    </xf>
    <xf numFmtId="0" fontId="0" fillId="0" borderId="0" xfId="0" applyNumberFormat="1" applyFont="1" applyFill="1" applyAlignment="1">
      <alignment/>
    </xf>
    <xf numFmtId="0" fontId="0" fillId="0" borderId="19" xfId="0" applyNumberFormat="1" applyFont="1" applyFill="1" applyBorder="1" applyAlignment="1">
      <alignment horizontal="center"/>
    </xf>
    <xf numFmtId="0" fontId="0" fillId="0" borderId="15" xfId="0" applyNumberFormat="1" applyFont="1" applyFill="1" applyBorder="1" applyAlignment="1">
      <alignment horizontal="center"/>
    </xf>
    <xf numFmtId="0" fontId="0" fillId="0" borderId="20" xfId="0" applyNumberFormat="1" applyFont="1" applyFill="1" applyBorder="1" applyAlignment="1">
      <alignment horizontal="center"/>
    </xf>
    <xf numFmtId="17" fontId="0" fillId="0" borderId="10" xfId="0" applyNumberFormat="1" applyFont="1" applyBorder="1" applyAlignment="1">
      <alignment horizontal="right"/>
    </xf>
    <xf numFmtId="4" fontId="3" fillId="33" borderId="21" xfId="0" applyNumberFormat="1" applyFont="1" applyFill="1" applyBorder="1" applyAlignment="1" quotePrefix="1">
      <alignment horizontal="center" vertical="center"/>
    </xf>
    <xf numFmtId="17" fontId="0" fillId="33" borderId="22" xfId="0" applyNumberFormat="1" applyFont="1" applyFill="1" applyBorder="1" applyAlignment="1">
      <alignment horizontal="center" vertical="center"/>
    </xf>
    <xf numFmtId="17" fontId="0" fillId="33" borderId="23" xfId="0" applyNumberFormat="1" applyFont="1" applyFill="1" applyBorder="1" applyAlignment="1">
      <alignment horizontal="center" vertical="center"/>
    </xf>
    <xf numFmtId="17" fontId="0" fillId="33" borderId="24" xfId="0" applyNumberFormat="1" applyFont="1" applyFill="1" applyBorder="1" applyAlignment="1">
      <alignment horizontal="center" vertical="center"/>
    </xf>
    <xf numFmtId="17" fontId="0" fillId="33" borderId="25" xfId="0" applyNumberFormat="1" applyFont="1" applyFill="1" applyBorder="1" applyAlignment="1">
      <alignment horizontal="right" vertical="center"/>
    </xf>
    <xf numFmtId="169" fontId="0" fillId="33" borderId="26" xfId="0" applyNumberFormat="1" applyFont="1" applyFill="1" applyBorder="1" applyAlignment="1">
      <alignment horizontal="center" vertical="center"/>
    </xf>
    <xf numFmtId="169" fontId="0" fillId="33" borderId="27" xfId="0" applyNumberFormat="1" applyFont="1" applyFill="1" applyBorder="1" applyAlignment="1">
      <alignment horizontal="center" vertical="center"/>
    </xf>
    <xf numFmtId="169" fontId="0" fillId="33" borderId="13" xfId="0" applyNumberFormat="1" applyFont="1" applyFill="1" applyBorder="1" applyAlignment="1">
      <alignment horizontal="center" vertical="center"/>
    </xf>
    <xf numFmtId="169" fontId="0" fillId="33" borderId="15" xfId="0" applyNumberFormat="1" applyFont="1" applyFill="1" applyBorder="1" applyAlignment="1">
      <alignment horizontal="center" vertical="center"/>
    </xf>
    <xf numFmtId="169" fontId="0" fillId="33" borderId="17" xfId="0" applyNumberFormat="1" applyFont="1" applyFill="1" applyBorder="1" applyAlignment="1">
      <alignment horizontal="center" vertical="center"/>
    </xf>
    <xf numFmtId="165" fontId="0" fillId="33" borderId="25" xfId="55" applyFont="1" applyFill="1" applyBorder="1" applyAlignment="1">
      <alignment horizontal="right" vertical="center"/>
    </xf>
    <xf numFmtId="0" fontId="3" fillId="0" borderId="0" xfId="0" applyNumberFormat="1" applyFont="1" applyAlignment="1">
      <alignment/>
    </xf>
    <xf numFmtId="49" fontId="3" fillId="0" borderId="21" xfId="0" applyNumberFormat="1" applyFont="1" applyBorder="1" applyAlignment="1">
      <alignment horizontal="centerContinuous"/>
    </xf>
    <xf numFmtId="0" fontId="0" fillId="0" borderId="0" xfId="0" applyNumberFormat="1" applyFont="1" applyBorder="1" applyAlignment="1">
      <alignment/>
    </xf>
    <xf numFmtId="0" fontId="0" fillId="0" borderId="0" xfId="0" applyNumberFormat="1" applyFont="1" applyFill="1" applyBorder="1" applyAlignment="1">
      <alignment horizontal="center"/>
    </xf>
    <xf numFmtId="0" fontId="0" fillId="0" borderId="28" xfId="0" applyNumberFormat="1" applyFont="1" applyFill="1" applyBorder="1" applyAlignment="1">
      <alignment horizontal="center"/>
    </xf>
    <xf numFmtId="0" fontId="0" fillId="0" borderId="0" xfId="0" applyNumberFormat="1" applyFont="1" applyBorder="1" applyAlignment="1">
      <alignment/>
    </xf>
    <xf numFmtId="0" fontId="0" fillId="0" borderId="29" xfId="0" applyNumberFormat="1" applyFont="1" applyFill="1" applyBorder="1" applyAlignment="1">
      <alignment horizontal="center"/>
    </xf>
    <xf numFmtId="0" fontId="0" fillId="0" borderId="13" xfId="0" applyNumberFormat="1" applyFont="1" applyFill="1" applyBorder="1" applyAlignment="1">
      <alignment horizontal="center"/>
    </xf>
    <xf numFmtId="0" fontId="0" fillId="0" borderId="0" xfId="0" applyNumberFormat="1" applyFont="1" applyFill="1" applyAlignment="1">
      <alignment/>
    </xf>
    <xf numFmtId="0" fontId="0" fillId="0" borderId="0" xfId="0" applyNumberFormat="1" applyFont="1" applyFill="1" applyBorder="1" applyAlignment="1">
      <alignment horizontal="center"/>
    </xf>
    <xf numFmtId="0" fontId="0" fillId="0" borderId="15" xfId="0" applyNumberFormat="1" applyFont="1" applyFill="1" applyBorder="1" applyAlignment="1">
      <alignment horizontal="center"/>
    </xf>
    <xf numFmtId="0" fontId="0" fillId="0" borderId="30" xfId="0" applyNumberFormat="1" applyFont="1" applyFill="1" applyBorder="1" applyAlignment="1">
      <alignment horizontal="center"/>
    </xf>
    <xf numFmtId="165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right"/>
    </xf>
    <xf numFmtId="0" fontId="0" fillId="0" borderId="31" xfId="0" applyNumberFormat="1" applyFont="1" applyFill="1" applyBorder="1" applyAlignment="1">
      <alignment horizontal="center"/>
    </xf>
    <xf numFmtId="17" fontId="0" fillId="0" borderId="31" xfId="0" applyNumberFormat="1" applyFont="1" applyFill="1" applyBorder="1" applyAlignment="1">
      <alignment horizontal="center"/>
    </xf>
    <xf numFmtId="0" fontId="0" fillId="0" borderId="17" xfId="0" applyNumberFormat="1" applyFont="1" applyFill="1" applyBorder="1" applyAlignment="1">
      <alignment horizontal="center"/>
    </xf>
    <xf numFmtId="0" fontId="0" fillId="0" borderId="32" xfId="0" applyNumberFormat="1" applyFont="1" applyFill="1" applyBorder="1" applyAlignment="1">
      <alignment horizontal="center"/>
    </xf>
    <xf numFmtId="165" fontId="0" fillId="0" borderId="10" xfId="55" applyFont="1" applyBorder="1" applyAlignment="1">
      <alignment/>
    </xf>
    <xf numFmtId="0" fontId="0" fillId="0" borderId="0" xfId="0" applyNumberFormat="1" applyFont="1" applyAlignment="1">
      <alignment horizontal="centerContinuous"/>
    </xf>
    <xf numFmtId="0" fontId="0" fillId="0" borderId="22" xfId="0" applyNumberFormat="1" applyFont="1" applyFill="1" applyBorder="1" applyAlignment="1">
      <alignment horizontal="center"/>
    </xf>
    <xf numFmtId="0" fontId="0" fillId="0" borderId="33" xfId="0" applyNumberFormat="1" applyFont="1" applyFill="1" applyBorder="1" applyAlignment="1">
      <alignment horizontal="center"/>
    </xf>
    <xf numFmtId="0" fontId="0" fillId="0" borderId="23" xfId="0" applyNumberFormat="1" applyFont="1" applyFill="1" applyBorder="1" applyAlignment="1">
      <alignment horizontal="center"/>
    </xf>
    <xf numFmtId="0" fontId="0" fillId="0" borderId="34" xfId="0" applyNumberFormat="1" applyFont="1" applyFill="1" applyBorder="1" applyAlignment="1">
      <alignment horizontal="center"/>
    </xf>
    <xf numFmtId="17" fontId="0" fillId="0" borderId="15" xfId="0" applyNumberFormat="1" applyFont="1" applyFill="1" applyBorder="1" applyAlignment="1">
      <alignment horizontal="center"/>
    </xf>
    <xf numFmtId="0" fontId="0" fillId="0" borderId="24" xfId="0" applyNumberFormat="1" applyFont="1" applyFill="1" applyBorder="1" applyAlignment="1">
      <alignment horizontal="center"/>
    </xf>
    <xf numFmtId="0" fontId="0" fillId="0" borderId="35" xfId="0" applyNumberFormat="1" applyFont="1" applyFill="1" applyBorder="1" applyAlignment="1">
      <alignment horizontal="center"/>
    </xf>
    <xf numFmtId="17" fontId="0" fillId="0" borderId="25" xfId="0" applyNumberFormat="1" applyFont="1" applyBorder="1" applyAlignment="1">
      <alignment horizontal="right"/>
    </xf>
    <xf numFmtId="165" fontId="0" fillId="0" borderId="36" xfId="55" applyFont="1" applyBorder="1" applyAlignment="1">
      <alignment/>
    </xf>
    <xf numFmtId="172" fontId="0" fillId="0" borderId="10" xfId="55" applyNumberFormat="1" applyFont="1" applyBorder="1" applyAlignment="1">
      <alignment/>
    </xf>
    <xf numFmtId="0" fontId="4" fillId="0" borderId="0" xfId="0" applyNumberFormat="1" applyFont="1" applyAlignment="1">
      <alignment horizontal="centerContinuous"/>
    </xf>
    <xf numFmtId="0" fontId="0" fillId="0" borderId="37" xfId="0" applyNumberFormat="1" applyFont="1" applyBorder="1" applyAlignment="1">
      <alignment/>
    </xf>
    <xf numFmtId="0" fontId="0" fillId="0" borderId="38" xfId="0" applyNumberFormat="1" applyFont="1" applyBorder="1" applyAlignment="1">
      <alignment/>
    </xf>
    <xf numFmtId="0" fontId="0" fillId="0" borderId="38" xfId="0" applyNumberFormat="1" applyFont="1" applyBorder="1" applyAlignment="1">
      <alignment horizontal="right"/>
    </xf>
    <xf numFmtId="0" fontId="0" fillId="0" borderId="39" xfId="0" applyNumberFormat="1" applyFont="1" applyBorder="1" applyAlignment="1">
      <alignment/>
    </xf>
    <xf numFmtId="0" fontId="0" fillId="0" borderId="40" xfId="0" applyNumberFormat="1" applyFont="1" applyBorder="1" applyAlignment="1">
      <alignment/>
    </xf>
    <xf numFmtId="0" fontId="2" fillId="0" borderId="0" xfId="0" applyNumberFormat="1" applyFont="1" applyBorder="1" applyAlignment="1">
      <alignment/>
    </xf>
    <xf numFmtId="0" fontId="2" fillId="0" borderId="0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center"/>
    </xf>
    <xf numFmtId="0" fontId="0" fillId="0" borderId="41" xfId="0" applyNumberFormat="1" applyFont="1" applyBorder="1" applyAlignment="1">
      <alignment/>
    </xf>
    <xf numFmtId="0" fontId="2" fillId="0" borderId="0" xfId="0" applyNumberFormat="1" applyFont="1" applyBorder="1" applyAlignment="1">
      <alignment horizontal="left"/>
    </xf>
    <xf numFmtId="0" fontId="0" fillId="0" borderId="0" xfId="0" applyNumberFormat="1" applyFont="1" applyBorder="1" applyAlignment="1">
      <alignment horizontal="right"/>
    </xf>
    <xf numFmtId="0" fontId="0" fillId="0" borderId="42" xfId="0" applyNumberFormat="1" applyFont="1" applyBorder="1" applyAlignment="1">
      <alignment/>
    </xf>
    <xf numFmtId="0" fontId="0" fillId="0" borderId="42" xfId="0" applyNumberFormat="1" applyFont="1" applyBorder="1" applyAlignment="1">
      <alignment horizontal="right"/>
    </xf>
    <xf numFmtId="14" fontId="3" fillId="0" borderId="0" xfId="0" applyNumberFormat="1" applyFont="1" applyBorder="1" applyAlignment="1">
      <alignment horizontal="left"/>
    </xf>
    <xf numFmtId="165" fontId="3" fillId="0" borderId="0" xfId="55" applyFont="1" applyBorder="1" applyAlignment="1">
      <alignment/>
    </xf>
    <xf numFmtId="0" fontId="0" fillId="0" borderId="43" xfId="0" applyNumberFormat="1" applyFont="1" applyBorder="1" applyAlignment="1">
      <alignment/>
    </xf>
    <xf numFmtId="165" fontId="0" fillId="0" borderId="42" xfId="0" applyNumberFormat="1" applyFont="1" applyBorder="1" applyAlignment="1">
      <alignment/>
    </xf>
    <xf numFmtId="0" fontId="0" fillId="0" borderId="44" xfId="0" applyNumberFormat="1" applyFont="1" applyBorder="1" applyAlignment="1">
      <alignment/>
    </xf>
    <xf numFmtId="165" fontId="0" fillId="0" borderId="0" xfId="0" applyNumberFormat="1" applyFont="1" applyAlignment="1">
      <alignment horizontal="right"/>
    </xf>
    <xf numFmtId="165" fontId="0" fillId="0" borderId="0" xfId="0" applyNumberFormat="1" applyFont="1" applyAlignment="1" quotePrefix="1">
      <alignment horizontal="left"/>
    </xf>
    <xf numFmtId="14" fontId="3" fillId="33" borderId="17" xfId="0" applyNumberFormat="1" applyFont="1" applyFill="1" applyBorder="1" applyAlignment="1" quotePrefix="1">
      <alignment horizontal="center"/>
    </xf>
    <xf numFmtId="0" fontId="3" fillId="0" borderId="0" xfId="0" applyNumberFormat="1" applyFont="1" applyFill="1" applyAlignment="1">
      <alignment/>
    </xf>
    <xf numFmtId="4" fontId="0" fillId="0" borderId="0" xfId="0" applyFont="1" applyFill="1" applyBorder="1" applyAlignment="1">
      <alignment horizontal="left"/>
    </xf>
    <xf numFmtId="49" fontId="3" fillId="0" borderId="21" xfId="0" applyNumberFormat="1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/>
    </xf>
    <xf numFmtId="0" fontId="0" fillId="0" borderId="22" xfId="0" applyNumberFormat="1" applyFont="1" applyFill="1" applyBorder="1" applyAlignment="1">
      <alignment horizontal="center"/>
    </xf>
    <xf numFmtId="0" fontId="0" fillId="0" borderId="26" xfId="0" applyNumberFormat="1" applyFont="1" applyFill="1" applyBorder="1" applyAlignment="1">
      <alignment horizontal="center"/>
    </xf>
    <xf numFmtId="0" fontId="0" fillId="0" borderId="23" xfId="0" applyNumberFormat="1" applyFont="1" applyFill="1" applyBorder="1" applyAlignment="1">
      <alignment horizontal="center"/>
    </xf>
    <xf numFmtId="0" fontId="0" fillId="0" borderId="27" xfId="0" applyNumberFormat="1" applyFont="1" applyFill="1" applyBorder="1" applyAlignment="1">
      <alignment horizontal="center"/>
    </xf>
    <xf numFmtId="0" fontId="0" fillId="0" borderId="24" xfId="0" applyNumberFormat="1" applyFont="1" applyFill="1" applyBorder="1" applyAlignment="1">
      <alignment horizontal="center"/>
    </xf>
    <xf numFmtId="0" fontId="0" fillId="0" borderId="17" xfId="0" applyNumberFormat="1" applyFont="1" applyFill="1" applyBorder="1" applyAlignment="1">
      <alignment horizontal="center"/>
    </xf>
    <xf numFmtId="171" fontId="0" fillId="0" borderId="17" xfId="0" applyNumberFormat="1" applyFont="1" applyFill="1" applyBorder="1" applyAlignment="1">
      <alignment horizontal="center"/>
    </xf>
    <xf numFmtId="171" fontId="0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/>
    </xf>
    <xf numFmtId="17" fontId="0" fillId="0" borderId="10" xfId="0" applyNumberFormat="1" applyFont="1" applyFill="1" applyBorder="1" applyAlignment="1">
      <alignment horizontal="right"/>
    </xf>
    <xf numFmtId="165" fontId="0" fillId="0" borderId="10" xfId="55" applyFont="1" applyFill="1" applyBorder="1" applyAlignment="1">
      <alignment horizontal="right"/>
    </xf>
    <xf numFmtId="165" fontId="0" fillId="0" borderId="10" xfId="55" applyFont="1" applyFill="1" applyBorder="1" applyAlignment="1">
      <alignment/>
    </xf>
    <xf numFmtId="165" fontId="0" fillId="0" borderId="0" xfId="55" applyFont="1" applyFill="1" applyAlignment="1">
      <alignment/>
    </xf>
    <xf numFmtId="0" fontId="0" fillId="0" borderId="0" xfId="0" applyNumberFormat="1" applyFont="1" applyFill="1" applyAlignment="1">
      <alignment horizontal="right"/>
    </xf>
    <xf numFmtId="0" fontId="3" fillId="0" borderId="0" xfId="0" applyNumberFormat="1" applyFont="1" applyFill="1" applyAlignment="1">
      <alignment horizontal="center"/>
    </xf>
    <xf numFmtId="165" fontId="0" fillId="0" borderId="45" xfId="55" applyFont="1" applyBorder="1" applyAlignment="1">
      <alignment horizontal="center"/>
    </xf>
    <xf numFmtId="165" fontId="0" fillId="0" borderId="29" xfId="55" applyFont="1" applyBorder="1" applyAlignment="1">
      <alignment horizontal="center"/>
    </xf>
    <xf numFmtId="17" fontId="0" fillId="33" borderId="25" xfId="0" applyNumberFormat="1" applyFont="1" applyFill="1" applyBorder="1" applyAlignment="1">
      <alignment horizontal="right" vertical="center"/>
    </xf>
    <xf numFmtId="165" fontId="0" fillId="33" borderId="10" xfId="55" applyFont="1" applyFill="1" applyBorder="1" applyAlignment="1">
      <alignment horizontal="center" vertical="center"/>
    </xf>
    <xf numFmtId="0" fontId="7" fillId="0" borderId="0" xfId="0" applyNumberFormat="1" applyFont="1" applyBorder="1" applyAlignment="1">
      <alignment/>
    </xf>
    <xf numFmtId="0" fontId="7" fillId="0" borderId="18" xfId="0" applyNumberFormat="1" applyFont="1" applyFill="1" applyBorder="1" applyAlignment="1">
      <alignment horizontal="center"/>
    </xf>
    <xf numFmtId="0" fontId="7" fillId="0" borderId="19" xfId="0" applyNumberFormat="1" applyFont="1" applyFill="1" applyBorder="1" applyAlignment="1">
      <alignment horizontal="center"/>
    </xf>
    <xf numFmtId="17" fontId="0" fillId="33" borderId="0" xfId="0" applyNumberFormat="1" applyFont="1" applyFill="1" applyBorder="1" applyAlignment="1">
      <alignment horizontal="left" vertical="center"/>
    </xf>
    <xf numFmtId="4" fontId="0" fillId="33" borderId="46" xfId="0" applyFont="1" applyFill="1" applyBorder="1" applyAlignment="1">
      <alignment horizontal="center" vertical="center"/>
    </xf>
    <xf numFmtId="169" fontId="8" fillId="33" borderId="30" xfId="0" applyNumberFormat="1" applyFont="1" applyFill="1" applyBorder="1" applyAlignment="1">
      <alignment horizontal="center" vertical="center"/>
    </xf>
    <xf numFmtId="165" fontId="9" fillId="0" borderId="0" xfId="0" applyNumberFormat="1" applyFont="1" applyFill="1" applyAlignment="1">
      <alignment horizontal="right"/>
    </xf>
    <xf numFmtId="0" fontId="8" fillId="0" borderId="40" xfId="0" applyNumberFormat="1" applyFont="1" applyBorder="1" applyAlignment="1">
      <alignment/>
    </xf>
    <xf numFmtId="0" fontId="8" fillId="0" borderId="0" xfId="0" applyNumberFormat="1" applyFont="1" applyFill="1" applyBorder="1" applyAlignment="1">
      <alignment horizontal="left"/>
    </xf>
    <xf numFmtId="0" fontId="8" fillId="0" borderId="0" xfId="0" applyNumberFormat="1" applyFont="1" applyBorder="1" applyAlignment="1">
      <alignment horizontal="right"/>
    </xf>
    <xf numFmtId="165" fontId="10" fillId="0" borderId="0" xfId="55" applyFont="1" applyBorder="1" applyAlignment="1">
      <alignment/>
    </xf>
    <xf numFmtId="0" fontId="8" fillId="0" borderId="41" xfId="0" applyNumberFormat="1" applyFont="1" applyBorder="1" applyAlignment="1">
      <alignment/>
    </xf>
    <xf numFmtId="0" fontId="8" fillId="0" borderId="0" xfId="0" applyNumberFormat="1" applyFont="1" applyAlignment="1">
      <alignment/>
    </xf>
    <xf numFmtId="165" fontId="8" fillId="0" borderId="0" xfId="0" applyNumberFormat="1" applyFont="1" applyFill="1" applyBorder="1" applyAlignment="1" quotePrefix="1">
      <alignment horizontal="center"/>
    </xf>
    <xf numFmtId="0" fontId="8" fillId="0" borderId="0" xfId="0" applyNumberFormat="1" applyFont="1" applyFill="1" applyBorder="1" applyAlignment="1" quotePrefix="1">
      <alignment horizontal="left"/>
    </xf>
    <xf numFmtId="14" fontId="10" fillId="0" borderId="0" xfId="0" applyNumberFormat="1" applyFont="1" applyFill="1" applyBorder="1" applyAlignment="1" quotePrefix="1">
      <alignment horizontal="center"/>
    </xf>
    <xf numFmtId="165" fontId="8" fillId="0" borderId="0" xfId="55" applyFont="1" applyFill="1" applyBorder="1" applyAlignment="1" quotePrefix="1">
      <alignment horizontal="center"/>
    </xf>
    <xf numFmtId="165" fontId="8" fillId="0" borderId="42" xfId="55" applyFont="1" applyFill="1" applyBorder="1" applyAlignment="1" quotePrefix="1">
      <alignment horizontal="center"/>
    </xf>
    <xf numFmtId="165" fontId="10" fillId="0" borderId="0" xfId="55" applyFont="1" applyFill="1" applyBorder="1" applyAlignment="1" quotePrefix="1">
      <alignment horizontal="center"/>
    </xf>
    <xf numFmtId="173" fontId="0" fillId="33" borderId="10" xfId="55" applyNumberFormat="1" applyFont="1" applyFill="1" applyBorder="1" applyAlignment="1">
      <alignment/>
    </xf>
    <xf numFmtId="173" fontId="0" fillId="33" borderId="10" xfId="55" applyNumberFormat="1" applyFont="1" applyFill="1" applyBorder="1" applyAlignment="1">
      <alignment/>
    </xf>
    <xf numFmtId="169" fontId="0" fillId="33" borderId="13" xfId="0" applyNumberFormat="1" applyFont="1" applyFill="1" applyBorder="1" applyAlignment="1">
      <alignment horizontal="center" vertical="center"/>
    </xf>
    <xf numFmtId="169" fontId="0" fillId="33" borderId="15" xfId="0" applyNumberFormat="1" applyFont="1" applyFill="1" applyBorder="1" applyAlignment="1">
      <alignment horizontal="center" vertical="center"/>
    </xf>
    <xf numFmtId="169" fontId="0" fillId="33" borderId="17" xfId="0" applyNumberFormat="1" applyFont="1" applyFill="1" applyBorder="1" applyAlignment="1">
      <alignment horizontal="center" vertical="center"/>
    </xf>
    <xf numFmtId="0" fontId="0" fillId="0" borderId="31" xfId="0" applyNumberFormat="1" applyFont="1" applyFill="1" applyBorder="1" applyAlignment="1">
      <alignment horizontal="center"/>
    </xf>
    <xf numFmtId="0" fontId="0" fillId="0" borderId="32" xfId="0" applyNumberFormat="1" applyFont="1" applyFill="1" applyBorder="1" applyAlignment="1">
      <alignment horizontal="center"/>
    </xf>
    <xf numFmtId="169" fontId="0" fillId="33" borderId="33" xfId="0" applyNumberFormat="1" applyFont="1" applyFill="1" applyBorder="1" applyAlignment="1">
      <alignment horizontal="center" vertical="center"/>
    </xf>
    <xf numFmtId="169" fontId="0" fillId="33" borderId="34" xfId="0" applyNumberFormat="1" applyFont="1" applyFill="1" applyBorder="1" applyAlignment="1">
      <alignment horizontal="center" vertical="center"/>
    </xf>
    <xf numFmtId="169" fontId="0" fillId="33" borderId="28" xfId="0" applyNumberFormat="1" applyFont="1" applyFill="1" applyBorder="1" applyAlignment="1">
      <alignment horizontal="center" vertical="center"/>
    </xf>
    <xf numFmtId="172" fontId="0" fillId="0" borderId="36" xfId="55" applyNumberFormat="1" applyFont="1" applyBorder="1" applyAlignment="1">
      <alignment horizontal="left"/>
    </xf>
    <xf numFmtId="0" fontId="3" fillId="0" borderId="0" xfId="0" applyNumberFormat="1" applyFont="1" applyBorder="1" applyAlignment="1">
      <alignment/>
    </xf>
    <xf numFmtId="0" fontId="8" fillId="0" borderId="0" xfId="0" applyNumberFormat="1" applyFont="1" applyBorder="1" applyAlignment="1">
      <alignment/>
    </xf>
    <xf numFmtId="0" fontId="9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15" xfId="0" applyNumberFormat="1" applyFill="1" applyBorder="1" applyAlignment="1">
      <alignment horizontal="center"/>
    </xf>
    <xf numFmtId="165" fontId="0" fillId="0" borderId="36" xfId="55" applyFont="1" applyBorder="1" applyAlignment="1">
      <alignment/>
    </xf>
    <xf numFmtId="0" fontId="0" fillId="0" borderId="34" xfId="0" applyNumberFormat="1" applyFill="1" applyBorder="1" applyAlignment="1">
      <alignment horizontal="center"/>
    </xf>
    <xf numFmtId="4" fontId="0" fillId="0" borderId="0" xfId="0" applyFill="1" applyBorder="1" applyAlignment="1">
      <alignment horizontal="left"/>
    </xf>
    <xf numFmtId="169" fontId="0" fillId="33" borderId="17" xfId="0" applyNumberFormat="1" applyFill="1" applyBorder="1" applyAlignment="1">
      <alignment horizontal="center" vertical="center"/>
    </xf>
    <xf numFmtId="174" fontId="0" fillId="34" borderId="47" xfId="51" applyNumberFormat="1" applyFont="1" applyFill="1" applyBorder="1" applyAlignment="1" applyProtection="1">
      <alignment horizontal="center" vertical="center" shrinkToFit="1"/>
      <protection hidden="1"/>
    </xf>
    <xf numFmtId="174" fontId="0" fillId="34" borderId="48" xfId="51" applyNumberFormat="1" applyFont="1" applyFill="1" applyBorder="1" applyAlignment="1" applyProtection="1">
      <alignment horizontal="center" vertical="center" shrinkToFit="1"/>
      <protection hidden="1"/>
    </xf>
    <xf numFmtId="174" fontId="0" fillId="34" borderId="49" xfId="51" applyNumberFormat="1" applyFont="1" applyFill="1" applyBorder="1" applyAlignment="1" applyProtection="1">
      <alignment horizontal="center" vertical="center" shrinkToFit="1"/>
      <protection hidden="1"/>
    </xf>
    <xf numFmtId="174" fontId="0" fillId="0" borderId="47" xfId="51" applyNumberFormat="1" applyFont="1" applyFill="1" applyBorder="1" applyAlignment="1" applyProtection="1">
      <alignment horizontal="center" vertical="center" shrinkToFit="1"/>
      <protection hidden="1"/>
    </xf>
    <xf numFmtId="174" fontId="0" fillId="35" borderId="47" xfId="51" applyNumberFormat="1" applyFont="1" applyFill="1" applyBorder="1" applyAlignment="1" applyProtection="1">
      <alignment horizontal="center" vertical="center" shrinkToFit="1"/>
      <protection hidden="1"/>
    </xf>
    <xf numFmtId="0" fontId="0" fillId="0" borderId="0" xfId="0" applyNumberFormat="1" applyFill="1" applyBorder="1" applyAlignment="1">
      <alignment horizontal="center"/>
    </xf>
    <xf numFmtId="0" fontId="0" fillId="33" borderId="17" xfId="0" applyNumberFormat="1" applyFill="1" applyBorder="1" applyAlignment="1">
      <alignment horizontal="center"/>
    </xf>
    <xf numFmtId="0" fontId="8" fillId="33" borderId="17" xfId="0" applyNumberFormat="1" applyFont="1" applyFill="1" applyBorder="1" applyAlignment="1">
      <alignment horizontal="center"/>
    </xf>
    <xf numFmtId="0" fontId="0" fillId="33" borderId="50" xfId="0" applyNumberFormat="1" applyFill="1" applyBorder="1" applyAlignment="1">
      <alignment horizontal="center"/>
    </xf>
    <xf numFmtId="0" fontId="0" fillId="0" borderId="51" xfId="0" applyNumberFormat="1" applyFont="1" applyFill="1" applyBorder="1" applyAlignment="1">
      <alignment horizontal="center"/>
    </xf>
    <xf numFmtId="0" fontId="0" fillId="0" borderId="52" xfId="0" applyNumberFormat="1" applyFill="1" applyBorder="1" applyAlignment="1">
      <alignment horizontal="center"/>
    </xf>
    <xf numFmtId="0" fontId="0" fillId="0" borderId="0" xfId="0" applyNumberFormat="1" applyFill="1" applyAlignment="1" quotePrefix="1">
      <alignment horizontal="left"/>
    </xf>
    <xf numFmtId="165" fontId="0" fillId="0" borderId="0" xfId="0" applyNumberFormat="1" applyFont="1" applyBorder="1" applyAlignment="1">
      <alignment/>
    </xf>
    <xf numFmtId="0" fontId="0" fillId="0" borderId="0" xfId="0" applyNumberFormat="1" applyBorder="1" applyAlignment="1">
      <alignment horizontal="left"/>
    </xf>
    <xf numFmtId="165" fontId="13" fillId="0" borderId="0" xfId="55" applyFont="1" applyBorder="1" applyAlignment="1">
      <alignment/>
    </xf>
    <xf numFmtId="0" fontId="14" fillId="0" borderId="0" xfId="0" applyNumberFormat="1" applyFont="1" applyBorder="1" applyAlignment="1">
      <alignment/>
    </xf>
    <xf numFmtId="14" fontId="13" fillId="0" borderId="0" xfId="0" applyNumberFormat="1" applyFont="1" applyBorder="1" applyAlignment="1">
      <alignment horizontal="left"/>
    </xf>
    <xf numFmtId="0" fontId="14" fillId="0" borderId="0" xfId="0" applyNumberFormat="1" applyFont="1" applyBorder="1" applyAlignment="1">
      <alignment horizontal="right"/>
    </xf>
    <xf numFmtId="170" fontId="3" fillId="0" borderId="11" xfId="0" applyNumberFormat="1" applyFont="1" applyFill="1" applyBorder="1" applyAlignment="1" quotePrefix="1">
      <alignment horizontal="center" vertical="center"/>
    </xf>
    <xf numFmtId="4" fontId="3" fillId="0" borderId="11" xfId="0" applyNumberFormat="1" applyFont="1" applyFill="1" applyBorder="1" applyAlignment="1" quotePrefix="1">
      <alignment horizontal="center" vertical="center"/>
    </xf>
    <xf numFmtId="170" fontId="2" fillId="0" borderId="0" xfId="0" applyNumberFormat="1" applyFont="1" applyFill="1" applyBorder="1" applyAlignment="1">
      <alignment horizontal="right" vertical="center"/>
    </xf>
    <xf numFmtId="49" fontId="0" fillId="0" borderId="18" xfId="0" applyNumberFormat="1" applyFont="1" applyFill="1" applyBorder="1" applyAlignment="1">
      <alignment horizontal="center" vertical="center"/>
    </xf>
    <xf numFmtId="49" fontId="0" fillId="0" borderId="13" xfId="55" applyNumberFormat="1" applyFont="1" applyFill="1" applyBorder="1" applyAlignment="1">
      <alignment horizontal="center" vertical="center"/>
    </xf>
    <xf numFmtId="49" fontId="0" fillId="0" borderId="19" xfId="0" applyNumberFormat="1" applyFont="1" applyFill="1" applyBorder="1" applyAlignment="1">
      <alignment horizontal="center" vertical="center"/>
    </xf>
    <xf numFmtId="49" fontId="0" fillId="0" borderId="15" xfId="55" applyNumberFormat="1" applyFont="1" applyFill="1" applyBorder="1" applyAlignment="1">
      <alignment horizontal="center" vertical="center"/>
    </xf>
    <xf numFmtId="49" fontId="0" fillId="0" borderId="20" xfId="0" applyNumberFormat="1" applyFont="1" applyFill="1" applyBorder="1" applyAlignment="1">
      <alignment horizontal="center" vertical="center"/>
    </xf>
    <xf numFmtId="49" fontId="0" fillId="0" borderId="17" xfId="55" applyNumberFormat="1" applyFont="1" applyFill="1" applyBorder="1" applyAlignment="1">
      <alignment horizontal="center" vertical="center"/>
    </xf>
    <xf numFmtId="0" fontId="9" fillId="0" borderId="37" xfId="0" applyNumberFormat="1" applyFont="1" applyBorder="1" applyAlignment="1">
      <alignment/>
    </xf>
    <xf numFmtId="0" fontId="9" fillId="0" borderId="39" xfId="0" applyNumberFormat="1" applyFont="1" applyBorder="1" applyAlignment="1">
      <alignment/>
    </xf>
    <xf numFmtId="4" fontId="0" fillId="0" borderId="0" xfId="0" applyFont="1" applyFill="1" applyBorder="1" applyAlignment="1">
      <alignment horizontal="center" vertical="center"/>
    </xf>
    <xf numFmtId="0" fontId="0" fillId="0" borderId="0" xfId="0" applyNumberFormat="1" applyFill="1" applyAlignment="1">
      <alignment/>
    </xf>
    <xf numFmtId="4" fontId="3" fillId="0" borderId="0" xfId="0" applyFont="1" applyFill="1" applyBorder="1" applyAlignment="1">
      <alignment horizontal="center" vertical="center"/>
    </xf>
    <xf numFmtId="4" fontId="0" fillId="0" borderId="0" xfId="0" applyFont="1" applyFill="1" applyBorder="1" applyAlignment="1">
      <alignment horizontal="center" vertical="center" textRotation="255"/>
    </xf>
    <xf numFmtId="49" fontId="0" fillId="0" borderId="15" xfId="55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0" xfId="55" applyNumberFormat="1" applyFont="1" applyFill="1" applyBorder="1" applyAlignment="1">
      <alignment horizontal="center" vertical="center"/>
    </xf>
    <xf numFmtId="165" fontId="0" fillId="0" borderId="0" xfId="55" applyFont="1" applyFill="1" applyBorder="1" applyAlignment="1">
      <alignment horizontal="center" vertical="center"/>
    </xf>
    <xf numFmtId="0" fontId="0" fillId="0" borderId="13" xfId="0" applyNumberFormat="1" applyFill="1" applyBorder="1" applyAlignment="1">
      <alignment horizontal="center"/>
    </xf>
    <xf numFmtId="14" fontId="0" fillId="33" borderId="15" xfId="0" applyNumberFormat="1" applyFill="1" applyBorder="1" applyAlignment="1">
      <alignment horizontal="center"/>
    </xf>
    <xf numFmtId="169" fontId="0" fillId="33" borderId="15" xfId="0" applyNumberFormat="1" applyFill="1" applyBorder="1" applyAlignment="1">
      <alignment horizontal="center" vertical="center"/>
    </xf>
    <xf numFmtId="165" fontId="0" fillId="33" borderId="0" xfId="55" applyFont="1" applyFill="1" applyBorder="1" applyAlignment="1">
      <alignment horizontal="center" vertical="center"/>
    </xf>
    <xf numFmtId="4" fontId="3" fillId="33" borderId="0" xfId="0" applyFont="1" applyFill="1" applyAlignment="1">
      <alignment horizontal="center" vertical="center"/>
    </xf>
    <xf numFmtId="169" fontId="0" fillId="33" borderId="13" xfId="0" applyNumberFormat="1" applyFill="1" applyBorder="1" applyAlignment="1">
      <alignment horizontal="center" vertical="center"/>
    </xf>
    <xf numFmtId="4" fontId="0" fillId="0" borderId="0" xfId="0" applyBorder="1" applyAlignment="1">
      <alignment horizontal="center" vertical="center"/>
    </xf>
    <xf numFmtId="0" fontId="0" fillId="0" borderId="31" xfId="0" applyNumberFormat="1" applyFill="1" applyBorder="1" applyAlignment="1">
      <alignment horizontal="center"/>
    </xf>
    <xf numFmtId="9" fontId="0" fillId="0" borderId="31" xfId="0" applyNumberFormat="1" applyFont="1" applyFill="1" applyBorder="1" applyAlignment="1">
      <alignment horizontal="center"/>
    </xf>
    <xf numFmtId="9" fontId="0" fillId="0" borderId="15" xfId="0" applyNumberFormat="1" applyFont="1" applyFill="1" applyBorder="1" applyAlignment="1">
      <alignment horizontal="center"/>
    </xf>
    <xf numFmtId="165" fontId="0" fillId="36" borderId="25" xfId="55" applyFont="1" applyFill="1" applyBorder="1" applyAlignment="1">
      <alignment horizontal="right" vertical="center"/>
    </xf>
    <xf numFmtId="169" fontId="0" fillId="33" borderId="15" xfId="0" applyNumberFormat="1" applyFill="1" applyBorder="1" applyAlignment="1" quotePrefix="1">
      <alignment horizontal="center" vertical="center"/>
    </xf>
    <xf numFmtId="0" fontId="0" fillId="33" borderId="16" xfId="0" applyNumberFormat="1" applyFill="1" applyBorder="1" applyAlignment="1">
      <alignment horizontal="center"/>
    </xf>
    <xf numFmtId="0" fontId="15" fillId="33" borderId="17" xfId="0" applyNumberFormat="1" applyFont="1" applyFill="1" applyBorder="1" applyAlignment="1">
      <alignment horizontal="center"/>
    </xf>
    <xf numFmtId="0" fontId="0" fillId="0" borderId="28" xfId="0" applyNumberFormat="1" applyFill="1" applyBorder="1" applyAlignment="1">
      <alignment horizontal="center"/>
    </xf>
    <xf numFmtId="17" fontId="0" fillId="0" borderId="31" xfId="0" applyNumberFormat="1" applyFill="1" applyBorder="1" applyAlignment="1">
      <alignment horizontal="center"/>
    </xf>
    <xf numFmtId="169" fontId="0" fillId="33" borderId="34" xfId="0" applyNumberFormat="1" applyFill="1" applyBorder="1" applyAlignment="1">
      <alignment horizontal="center" vertical="center"/>
    </xf>
    <xf numFmtId="165" fontId="0" fillId="0" borderId="0" xfId="55" applyFont="1" applyBorder="1" applyAlignment="1">
      <alignment/>
    </xf>
    <xf numFmtId="172" fontId="0" fillId="0" borderId="0" xfId="55" applyNumberFormat="1" applyFont="1" applyBorder="1" applyAlignment="1">
      <alignment/>
    </xf>
    <xf numFmtId="169" fontId="8" fillId="33" borderId="27" xfId="0" applyNumberFormat="1" applyFont="1" applyFill="1" applyBorder="1" applyAlignment="1">
      <alignment horizontal="center" vertical="center"/>
    </xf>
    <xf numFmtId="165" fontId="0" fillId="36" borderId="10" xfId="55" applyNumberFormat="1" applyFont="1" applyFill="1" applyBorder="1" applyAlignment="1">
      <alignment horizontal="center" vertical="center"/>
    </xf>
    <xf numFmtId="0" fontId="0" fillId="0" borderId="35" xfId="0" applyNumberFormat="1" applyFill="1" applyBorder="1" applyAlignment="1">
      <alignment horizontal="center"/>
    </xf>
    <xf numFmtId="0" fontId="0" fillId="36" borderId="0" xfId="0" applyNumberFormat="1" applyFont="1" applyFill="1" applyAlignment="1">
      <alignment/>
    </xf>
    <xf numFmtId="0" fontId="0" fillId="0" borderId="27" xfId="0" applyNumberFormat="1" applyFill="1" applyBorder="1" applyAlignment="1">
      <alignment horizontal="center"/>
    </xf>
    <xf numFmtId="165" fontId="3" fillId="0" borderId="53" xfId="0" applyNumberFormat="1" applyFont="1" applyFill="1" applyBorder="1" applyAlignment="1">
      <alignment/>
    </xf>
    <xf numFmtId="165" fontId="3" fillId="0" borderId="53" xfId="55" applyFont="1" applyFill="1" applyBorder="1" applyAlignment="1">
      <alignment/>
    </xf>
    <xf numFmtId="165" fontId="65" fillId="36" borderId="10" xfId="55" applyFont="1" applyFill="1" applyBorder="1" applyAlignment="1">
      <alignment/>
    </xf>
    <xf numFmtId="172" fontId="65" fillId="36" borderId="10" xfId="55" applyNumberFormat="1" applyFont="1" applyFill="1" applyBorder="1" applyAlignment="1">
      <alignment/>
    </xf>
    <xf numFmtId="165" fontId="65" fillId="36" borderId="10" xfId="55" applyFont="1" applyFill="1" applyBorder="1" applyAlignment="1">
      <alignment horizontal="center" vertical="center"/>
    </xf>
    <xf numFmtId="165" fontId="65" fillId="36" borderId="10" xfId="0" applyNumberFormat="1" applyFont="1" applyFill="1" applyBorder="1" applyAlignment="1">
      <alignment horizontal="right"/>
    </xf>
    <xf numFmtId="49" fontId="0" fillId="0" borderId="13" xfId="55" applyNumberFormat="1" applyFont="1" applyFill="1" applyBorder="1" applyAlignment="1">
      <alignment horizontal="center" vertical="center"/>
    </xf>
    <xf numFmtId="0" fontId="14" fillId="0" borderId="0" xfId="0" applyNumberFormat="1" applyFont="1" applyFill="1" applyAlignment="1">
      <alignment/>
    </xf>
    <xf numFmtId="165" fontId="0" fillId="0" borderId="0" xfId="55" applyFont="1" applyFill="1" applyAlignment="1">
      <alignment horizontal="right"/>
    </xf>
    <xf numFmtId="0" fontId="0" fillId="0" borderId="0" xfId="0" applyNumberFormat="1" applyFont="1" applyFill="1" applyAlignment="1">
      <alignment horizontal="center"/>
    </xf>
    <xf numFmtId="0" fontId="0" fillId="0" borderId="0" xfId="0" applyNumberFormat="1" applyFont="1" applyFill="1" applyAlignment="1" quotePrefix="1">
      <alignment horizontal="left"/>
    </xf>
    <xf numFmtId="165" fontId="0" fillId="0" borderId="0" xfId="0" applyNumberFormat="1" applyFont="1" applyFill="1" applyAlignment="1">
      <alignment horizontal="right"/>
    </xf>
    <xf numFmtId="165" fontId="0" fillId="0" borderId="0" xfId="55" applyFont="1" applyFill="1" applyBorder="1" applyAlignment="1">
      <alignment horizontal="right"/>
    </xf>
    <xf numFmtId="2" fontId="0" fillId="0" borderId="0" xfId="0" applyNumberFormat="1" applyFont="1" applyFill="1" applyAlignment="1">
      <alignment/>
    </xf>
    <xf numFmtId="165" fontId="0" fillId="0" borderId="38" xfId="55" applyFont="1" applyFill="1" applyBorder="1" applyAlignment="1">
      <alignment horizontal="right"/>
    </xf>
    <xf numFmtId="1" fontId="0" fillId="0" borderId="0" xfId="0" applyNumberFormat="1" applyFont="1" applyFill="1" applyAlignment="1">
      <alignment horizontal="right"/>
    </xf>
    <xf numFmtId="0" fontId="0" fillId="0" borderId="0" xfId="0" applyNumberFormat="1" applyFill="1" applyAlignment="1">
      <alignment horizontal="left"/>
    </xf>
    <xf numFmtId="0" fontId="0" fillId="0" borderId="0" xfId="0" applyNumberFormat="1" applyFill="1" applyAlignment="1">
      <alignment horizontal="center"/>
    </xf>
    <xf numFmtId="168" fontId="0" fillId="0" borderId="0" xfId="53" applyNumberFormat="1" applyFont="1" applyFill="1" applyAlignment="1">
      <alignment horizontal="right"/>
    </xf>
    <xf numFmtId="165" fontId="0" fillId="0" borderId="42" xfId="55" applyFont="1" applyFill="1" applyBorder="1" applyAlignment="1">
      <alignment horizontal="right"/>
    </xf>
    <xf numFmtId="165" fontId="0" fillId="0" borderId="0" xfId="0" applyNumberFormat="1" applyFill="1" applyAlignment="1">
      <alignment horizontal="right"/>
    </xf>
    <xf numFmtId="4" fontId="13" fillId="0" borderId="0" xfId="0" applyFont="1" applyAlignment="1">
      <alignment horizontal="center" vertical="center"/>
    </xf>
    <xf numFmtId="0" fontId="13" fillId="0" borderId="0" xfId="0" applyNumberFormat="1" applyFont="1" applyFill="1" applyAlignment="1">
      <alignment/>
    </xf>
    <xf numFmtId="4" fontId="66" fillId="0" borderId="0" xfId="0" applyFont="1" applyAlignment="1">
      <alignment horizontal="center" vertical="center" wrapText="1"/>
    </xf>
    <xf numFmtId="4" fontId="67" fillId="0" borderId="0" xfId="0" applyFont="1" applyAlignment="1">
      <alignment horizontal="center" vertical="center" wrapText="1"/>
    </xf>
    <xf numFmtId="4" fontId="68" fillId="23" borderId="54" xfId="0" applyFont="1" applyFill="1" applyBorder="1" applyAlignment="1">
      <alignment horizontal="center" vertical="center" wrapText="1"/>
    </xf>
    <xf numFmtId="4" fontId="68" fillId="23" borderId="55" xfId="0" applyFont="1" applyFill="1" applyBorder="1" applyAlignment="1">
      <alignment horizontal="center" vertical="center" wrapText="1"/>
    </xf>
    <xf numFmtId="0" fontId="0" fillId="0" borderId="0" xfId="0" applyNumberFormat="1" applyFont="1" applyFill="1" applyAlignment="1">
      <alignment vertical="center"/>
    </xf>
    <xf numFmtId="4" fontId="0" fillId="0" borderId="56" xfId="0" applyFont="1" applyBorder="1" applyAlignment="1">
      <alignment horizontal="center" vertical="top" wrapText="1"/>
    </xf>
    <xf numFmtId="4" fontId="0" fillId="0" borderId="57" xfId="0" applyFont="1" applyBorder="1" applyAlignment="1">
      <alignment horizontal="center" vertical="top" wrapText="1"/>
    </xf>
    <xf numFmtId="4" fontId="0" fillId="0" borderId="0" xfId="0" applyFont="1" applyAlignment="1">
      <alignment horizontal="left" vertical="center" wrapText="1" indent="1"/>
    </xf>
    <xf numFmtId="4" fontId="0" fillId="0" borderId="0" xfId="0" applyFont="1" applyAlignment="1">
      <alignment horizontal="center" vertical="center"/>
    </xf>
    <xf numFmtId="4" fontId="69" fillId="0" borderId="0" xfId="0" applyFont="1" applyAlignment="1">
      <alignment horizontal="left" vertical="center"/>
    </xf>
    <xf numFmtId="4" fontId="0" fillId="0" borderId="0" xfId="0" applyFont="1" applyAlignment="1">
      <alignment horizontal="center" vertical="center"/>
    </xf>
    <xf numFmtId="165" fontId="0" fillId="36" borderId="25" xfId="55" applyFont="1" applyFill="1" applyBorder="1" applyAlignment="1">
      <alignment horizontal="right" vertical="center"/>
    </xf>
    <xf numFmtId="17" fontId="0" fillId="36" borderId="10" xfId="0" applyNumberFormat="1" applyFont="1" applyFill="1" applyBorder="1" applyAlignment="1">
      <alignment horizontal="right" vertical="center"/>
    </xf>
    <xf numFmtId="165" fontId="0" fillId="36" borderId="10" xfId="55" applyFont="1" applyFill="1" applyBorder="1" applyAlignment="1">
      <alignment horizontal="center" vertical="center"/>
    </xf>
    <xf numFmtId="14" fontId="3" fillId="33" borderId="15" xfId="0" applyNumberFormat="1" applyFont="1" applyFill="1" applyBorder="1" applyAlignment="1">
      <alignment horizontal="center"/>
    </xf>
    <xf numFmtId="173" fontId="0" fillId="36" borderId="10" xfId="55" applyNumberFormat="1" applyFont="1" applyFill="1" applyBorder="1" applyAlignment="1">
      <alignment/>
    </xf>
    <xf numFmtId="17" fontId="0" fillId="0" borderId="0" xfId="0" applyNumberFormat="1" applyFont="1" applyFill="1" applyBorder="1" applyAlignment="1">
      <alignment horizontal="right"/>
    </xf>
    <xf numFmtId="165" fontId="65" fillId="36" borderId="0" xfId="0" applyNumberFormat="1" applyFont="1" applyFill="1" applyBorder="1" applyAlignment="1">
      <alignment horizontal="right"/>
    </xf>
    <xf numFmtId="165" fontId="0" fillId="0" borderId="0" xfId="55" applyFont="1" applyFill="1" applyBorder="1" applyAlignment="1">
      <alignment/>
    </xf>
    <xf numFmtId="173" fontId="0" fillId="33" borderId="0" xfId="55" applyNumberFormat="1" applyFont="1" applyFill="1" applyBorder="1" applyAlignment="1">
      <alignment/>
    </xf>
    <xf numFmtId="0" fontId="0" fillId="0" borderId="14" xfId="0" applyNumberFormat="1" applyFont="1" applyFill="1" applyBorder="1" applyAlignment="1">
      <alignment horizontal="center"/>
    </xf>
    <xf numFmtId="0" fontId="0" fillId="0" borderId="16" xfId="0" applyNumberFormat="1" applyFont="1" applyFill="1" applyBorder="1" applyAlignment="1">
      <alignment horizontal="center"/>
    </xf>
    <xf numFmtId="0" fontId="0" fillId="0" borderId="20" xfId="0" applyNumberFormat="1" applyFont="1" applyFill="1" applyBorder="1" applyAlignment="1">
      <alignment horizontal="center"/>
    </xf>
    <xf numFmtId="0" fontId="0" fillId="0" borderId="28" xfId="0" applyNumberFormat="1" applyFont="1" applyFill="1" applyBorder="1" applyAlignment="1">
      <alignment horizontal="center"/>
    </xf>
    <xf numFmtId="17" fontId="0" fillId="0" borderId="28" xfId="0" applyNumberFormat="1" applyFont="1" applyFill="1" applyBorder="1" applyAlignment="1">
      <alignment horizontal="center"/>
    </xf>
    <xf numFmtId="165" fontId="0" fillId="0" borderId="36" xfId="55" applyFont="1" applyBorder="1" applyAlignment="1">
      <alignment horizontal="left"/>
    </xf>
    <xf numFmtId="4" fontId="0" fillId="33" borderId="0" xfId="0" applyFill="1" applyBorder="1" applyAlignment="1">
      <alignment horizontal="center" vertical="center"/>
    </xf>
    <xf numFmtId="165" fontId="0" fillId="36" borderId="0" xfId="55" applyFont="1" applyFill="1" applyBorder="1" applyAlignment="1">
      <alignment horizontal="right" vertical="center"/>
    </xf>
    <xf numFmtId="4" fontId="3" fillId="33" borderId="0" xfId="0" applyFont="1" applyFill="1" applyBorder="1" applyAlignment="1">
      <alignment horizontal="center" vertical="center"/>
    </xf>
    <xf numFmtId="165" fontId="3" fillId="33" borderId="0" xfId="55" applyFont="1" applyFill="1" applyBorder="1" applyAlignment="1">
      <alignment/>
    </xf>
    <xf numFmtId="0" fontId="3" fillId="33" borderId="0" xfId="0" applyNumberFormat="1" applyFont="1" applyFill="1" applyBorder="1" applyAlignment="1">
      <alignment/>
    </xf>
    <xf numFmtId="165" fontId="3" fillId="33" borderId="53" xfId="55" applyFont="1" applyFill="1" applyBorder="1" applyAlignment="1">
      <alignment/>
    </xf>
    <xf numFmtId="165" fontId="0" fillId="36" borderId="0" xfId="55" applyFont="1" applyFill="1" applyBorder="1" applyAlignment="1">
      <alignment/>
    </xf>
    <xf numFmtId="165" fontId="0" fillId="36" borderId="10" xfId="55" applyFont="1" applyFill="1" applyBorder="1" applyAlignment="1">
      <alignment/>
    </xf>
    <xf numFmtId="165" fontId="65" fillId="36" borderId="25" xfId="55" applyFont="1" applyFill="1" applyBorder="1" applyAlignment="1">
      <alignment horizontal="center" vertical="center"/>
    </xf>
    <xf numFmtId="165" fontId="0" fillId="33" borderId="25" xfId="55" applyFont="1" applyFill="1" applyBorder="1" applyAlignment="1">
      <alignment horizontal="center" vertical="center"/>
    </xf>
    <xf numFmtId="4" fontId="3" fillId="33" borderId="53" xfId="0" applyFont="1" applyFill="1" applyBorder="1" applyAlignment="1">
      <alignment horizontal="center" vertical="center"/>
    </xf>
    <xf numFmtId="4" fontId="16" fillId="0" borderId="0" xfId="0" applyFont="1" applyAlignment="1">
      <alignment horizontal="center" vertical="center"/>
    </xf>
    <xf numFmtId="165" fontId="3" fillId="0" borderId="53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2" fontId="3" fillId="0" borderId="53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2" fontId="0" fillId="0" borderId="0" xfId="0" applyNumberFormat="1" applyFont="1" applyFill="1" applyAlignment="1">
      <alignment/>
    </xf>
    <xf numFmtId="0" fontId="3" fillId="0" borderId="0" xfId="0" applyNumberFormat="1" applyFont="1" applyFill="1" applyBorder="1" applyAlignment="1">
      <alignment/>
    </xf>
    <xf numFmtId="177" fontId="0" fillId="0" borderId="0" xfId="0" applyNumberFormat="1" applyFill="1" applyBorder="1" applyAlignment="1">
      <alignment horizontal="left"/>
    </xf>
    <xf numFmtId="1" fontId="0" fillId="0" borderId="0" xfId="0" applyNumberFormat="1" applyFont="1" applyFill="1" applyBorder="1" applyAlignment="1">
      <alignment horizontal="center" vertical="center"/>
    </xf>
    <xf numFmtId="177" fontId="0" fillId="0" borderId="0" xfId="0" applyNumberFormat="1" applyFill="1" applyAlignment="1">
      <alignment/>
    </xf>
    <xf numFmtId="4" fontId="3" fillId="0" borderId="0" xfId="0" applyFont="1" applyFill="1" applyBorder="1" applyAlignment="1">
      <alignment horizontal="left"/>
    </xf>
    <xf numFmtId="4" fontId="17" fillId="0" borderId="0" xfId="0" applyFont="1" applyAlignment="1">
      <alignment horizontal="center" vertical="center"/>
    </xf>
    <xf numFmtId="2" fontId="0" fillId="0" borderId="10" xfId="55" applyNumberFormat="1" applyFont="1" applyFill="1" applyBorder="1" applyAlignment="1">
      <alignment horizontal="right"/>
    </xf>
    <xf numFmtId="4" fontId="2" fillId="0" borderId="0" xfId="0" applyFont="1" applyAlignment="1">
      <alignment horizontal="center" vertical="center"/>
    </xf>
    <xf numFmtId="4" fontId="0" fillId="33" borderId="53" xfId="0" applyFill="1" applyBorder="1" applyAlignment="1">
      <alignment horizontal="center" vertical="center"/>
    </xf>
    <xf numFmtId="0" fontId="3" fillId="37" borderId="53" xfId="0" applyNumberFormat="1" applyFont="1" applyFill="1" applyBorder="1" applyAlignment="1">
      <alignment/>
    </xf>
    <xf numFmtId="2" fontId="3" fillId="37" borderId="53" xfId="0" applyNumberFormat="1" applyFont="1" applyFill="1" applyBorder="1" applyAlignment="1">
      <alignment/>
    </xf>
    <xf numFmtId="2" fontId="0" fillId="0" borderId="53" xfId="0" applyNumberFormat="1" applyFont="1" applyBorder="1" applyAlignment="1">
      <alignment horizontal="center"/>
    </xf>
    <xf numFmtId="4" fontId="0" fillId="0" borderId="45" xfId="0" applyBorder="1" applyAlignment="1">
      <alignment horizontal="center" vertical="center"/>
    </xf>
    <xf numFmtId="4" fontId="0" fillId="33" borderId="29" xfId="0" applyFont="1" applyFill="1" applyBorder="1" applyAlignment="1">
      <alignment horizontal="center" vertical="center"/>
    </xf>
    <xf numFmtId="2" fontId="0" fillId="0" borderId="53" xfId="0" applyNumberFormat="1" applyFont="1" applyBorder="1" applyAlignment="1">
      <alignment/>
    </xf>
    <xf numFmtId="17" fontId="0" fillId="0" borderId="10" xfId="0" applyNumberFormat="1" applyFont="1" applyBorder="1" applyAlignment="1">
      <alignment horizontal="right"/>
    </xf>
    <xf numFmtId="165" fontId="0" fillId="0" borderId="36" xfId="55" applyFont="1" applyBorder="1" applyAlignment="1">
      <alignment horizontal="left"/>
    </xf>
    <xf numFmtId="43" fontId="0" fillId="0" borderId="0" xfId="0" applyNumberFormat="1" applyFont="1" applyAlignment="1">
      <alignment/>
    </xf>
    <xf numFmtId="4" fontId="0" fillId="0" borderId="0" xfId="0" applyNumberFormat="1" applyFont="1" applyFill="1" applyAlignment="1">
      <alignment/>
    </xf>
    <xf numFmtId="0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Fill="1" applyBorder="1" applyAlignment="1">
      <alignment horizontal="left"/>
    </xf>
    <xf numFmtId="0" fontId="0" fillId="0" borderId="0" xfId="0" applyNumberFormat="1" applyFont="1" applyFill="1" applyBorder="1" applyAlignment="1" quotePrefix="1">
      <alignment horizontal="left"/>
    </xf>
    <xf numFmtId="0" fontId="0" fillId="0" borderId="0" xfId="0" applyNumberFormat="1" applyFont="1" applyBorder="1" applyAlignment="1">
      <alignment horizontal="right"/>
    </xf>
    <xf numFmtId="165" fontId="0" fillId="0" borderId="0" xfId="0" applyNumberFormat="1" applyFont="1" applyFill="1" applyBorder="1" applyAlignment="1">
      <alignment horizontal="right"/>
    </xf>
    <xf numFmtId="0" fontId="0" fillId="0" borderId="42" xfId="0" applyNumberFormat="1" applyFont="1" applyBorder="1" applyAlignment="1">
      <alignment/>
    </xf>
    <xf numFmtId="0" fontId="0" fillId="0" borderId="38" xfId="0" applyNumberFormat="1" applyFont="1" applyBorder="1" applyAlignment="1">
      <alignment/>
    </xf>
    <xf numFmtId="0" fontId="0" fillId="0" borderId="38" xfId="0" applyNumberFormat="1" applyFont="1" applyBorder="1" applyAlignment="1">
      <alignment horizontal="center"/>
    </xf>
    <xf numFmtId="0" fontId="0" fillId="0" borderId="38" xfId="0" applyNumberFormat="1" applyFont="1" applyBorder="1" applyAlignment="1">
      <alignment horizontal="right"/>
    </xf>
    <xf numFmtId="165" fontId="0" fillId="0" borderId="38" xfId="55" applyFont="1" applyBorder="1" applyAlignment="1">
      <alignment/>
    </xf>
    <xf numFmtId="165" fontId="0" fillId="0" borderId="0" xfId="55" applyFont="1" applyBorder="1" applyAlignment="1">
      <alignment/>
    </xf>
    <xf numFmtId="0" fontId="3" fillId="0" borderId="38" xfId="0" applyNumberFormat="1" applyFont="1" applyFill="1" applyBorder="1" applyAlignment="1">
      <alignment/>
    </xf>
    <xf numFmtId="0" fontId="3" fillId="0" borderId="38" xfId="0" applyNumberFormat="1" applyFont="1" applyFill="1" applyBorder="1" applyAlignment="1">
      <alignment horizontal="center"/>
    </xf>
    <xf numFmtId="0" fontId="3" fillId="0" borderId="38" xfId="0" applyNumberFormat="1" applyFont="1" applyBorder="1" applyAlignment="1">
      <alignment/>
    </xf>
    <xf numFmtId="0" fontId="3" fillId="0" borderId="38" xfId="0" applyNumberFormat="1" applyFont="1" applyBorder="1" applyAlignment="1">
      <alignment horizontal="right"/>
    </xf>
    <xf numFmtId="165" fontId="3" fillId="0" borderId="38" xfId="0" applyNumberFormat="1" applyFont="1" applyBorder="1" applyAlignment="1">
      <alignment/>
    </xf>
    <xf numFmtId="0" fontId="0" fillId="0" borderId="0" xfId="0" applyNumberFormat="1" applyFont="1" applyBorder="1" applyAlignment="1">
      <alignment horizontal="left"/>
    </xf>
    <xf numFmtId="0" fontId="0" fillId="0" borderId="42" xfId="0" applyNumberFormat="1" applyFont="1" applyBorder="1" applyAlignment="1">
      <alignment horizontal="left"/>
    </xf>
    <xf numFmtId="0" fontId="0" fillId="0" borderId="42" xfId="0" applyNumberFormat="1" applyFont="1" applyBorder="1" applyAlignment="1">
      <alignment horizontal="right"/>
    </xf>
    <xf numFmtId="165" fontId="3" fillId="0" borderId="0" xfId="55" applyFont="1" applyBorder="1" applyAlignment="1">
      <alignment horizontal="left"/>
    </xf>
    <xf numFmtId="165" fontId="3" fillId="0" borderId="0" xfId="0" applyNumberFormat="1" applyFont="1" applyBorder="1" applyAlignment="1">
      <alignment/>
    </xf>
    <xf numFmtId="165" fontId="0" fillId="33" borderId="0" xfId="55" applyFont="1" applyFill="1" applyBorder="1" applyAlignment="1">
      <alignment horizontal="center" vertical="center"/>
    </xf>
    <xf numFmtId="17" fontId="0" fillId="0" borderId="0" xfId="0" applyNumberFormat="1" applyFont="1" applyBorder="1" applyAlignment="1">
      <alignment horizontal="right"/>
    </xf>
    <xf numFmtId="172" fontId="0" fillId="0" borderId="0" xfId="55" applyNumberFormat="1" applyFont="1" applyBorder="1" applyAlignment="1">
      <alignment horizontal="left"/>
    </xf>
    <xf numFmtId="173" fontId="0" fillId="33" borderId="0" xfId="55" applyNumberFormat="1" applyFont="1" applyFill="1" applyBorder="1" applyAlignment="1">
      <alignment/>
    </xf>
    <xf numFmtId="17" fontId="0" fillId="0" borderId="58" xfId="0" applyNumberFormat="1" applyFont="1" applyBorder="1" applyAlignment="1">
      <alignment horizontal="right"/>
    </xf>
    <xf numFmtId="165" fontId="0" fillId="0" borderId="59" xfId="55" applyFont="1" applyBorder="1" applyAlignment="1">
      <alignment horizontal="center"/>
    </xf>
    <xf numFmtId="165" fontId="0" fillId="0" borderId="60" xfId="55" applyFont="1" applyBorder="1" applyAlignment="1">
      <alignment/>
    </xf>
    <xf numFmtId="165" fontId="65" fillId="36" borderId="0" xfId="55" applyFont="1" applyFill="1" applyBorder="1" applyAlignment="1">
      <alignment/>
    </xf>
    <xf numFmtId="172" fontId="65" fillId="36" borderId="0" xfId="55" applyNumberFormat="1" applyFont="1" applyFill="1" applyBorder="1" applyAlignment="1">
      <alignment/>
    </xf>
    <xf numFmtId="165" fontId="65" fillId="36" borderId="0" xfId="55" applyFont="1" applyFill="1" applyBorder="1" applyAlignment="1">
      <alignment horizontal="center" vertical="center"/>
    </xf>
    <xf numFmtId="165" fontId="0" fillId="0" borderId="61" xfId="55" applyFont="1" applyBorder="1" applyAlignment="1">
      <alignment/>
    </xf>
    <xf numFmtId="17" fontId="0" fillId="0" borderId="62" xfId="0" applyNumberFormat="1" applyFont="1" applyBorder="1" applyAlignment="1">
      <alignment horizontal="right"/>
    </xf>
    <xf numFmtId="165" fontId="0" fillId="0" borderId="63" xfId="55" applyFont="1" applyBorder="1" applyAlignment="1">
      <alignment horizontal="center"/>
    </xf>
    <xf numFmtId="165" fontId="0" fillId="0" borderId="0" xfId="55" applyFont="1" applyBorder="1" applyAlignment="1">
      <alignment horizontal="center"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17" fontId="0" fillId="0" borderId="10" xfId="0" applyNumberFormat="1" applyFont="1" applyBorder="1" applyAlignment="1">
      <alignment horizontal="right"/>
    </xf>
    <xf numFmtId="165" fontId="0" fillId="36" borderId="36" xfId="55" applyFont="1" applyFill="1" applyBorder="1" applyAlignment="1">
      <alignment horizontal="left"/>
    </xf>
    <xf numFmtId="4" fontId="0" fillId="0" borderId="0" xfId="0" applyNumberFormat="1" applyFont="1" applyAlignment="1">
      <alignment/>
    </xf>
    <xf numFmtId="4" fontId="0" fillId="0" borderId="0" xfId="0" applyNumberFormat="1" applyFont="1" applyFill="1" applyBorder="1" applyAlignment="1">
      <alignment horizontal="center" vertical="center"/>
    </xf>
    <xf numFmtId="165" fontId="0" fillId="36" borderId="36" xfId="55" applyFont="1" applyFill="1" applyBorder="1" applyAlignment="1">
      <alignment horizontal="left"/>
    </xf>
    <xf numFmtId="165" fontId="3" fillId="33" borderId="64" xfId="55" applyFont="1" applyFill="1" applyBorder="1" applyAlignment="1">
      <alignment/>
    </xf>
    <xf numFmtId="0" fontId="18" fillId="38" borderId="65" xfId="0" applyNumberFormat="1" applyFont="1" applyFill="1" applyBorder="1" applyAlignment="1">
      <alignment horizontal="left"/>
    </xf>
    <xf numFmtId="0" fontId="19" fillId="38" borderId="66" xfId="0" applyNumberFormat="1" applyFont="1" applyFill="1" applyBorder="1" applyAlignment="1">
      <alignment horizontal="center"/>
    </xf>
    <xf numFmtId="0" fontId="20" fillId="38" borderId="66" xfId="0" applyNumberFormat="1" applyFont="1" applyFill="1" applyBorder="1" applyAlignment="1">
      <alignment horizontal="center"/>
    </xf>
    <xf numFmtId="0" fontId="21" fillId="38" borderId="66" xfId="0" applyNumberFormat="1" applyFont="1" applyFill="1" applyBorder="1" applyAlignment="1">
      <alignment horizontal="center"/>
    </xf>
    <xf numFmtId="0" fontId="21" fillId="38" borderId="67" xfId="0" applyNumberFormat="1" applyFont="1" applyFill="1" applyBorder="1" applyAlignment="1">
      <alignment horizontal="center"/>
    </xf>
    <xf numFmtId="0" fontId="20" fillId="38" borderId="68" xfId="0" applyNumberFormat="1" applyFont="1" applyFill="1" applyBorder="1" applyAlignment="1">
      <alignment horizontal="left"/>
    </xf>
    <xf numFmtId="0" fontId="20" fillId="38" borderId="0" xfId="0" applyNumberFormat="1" applyFont="1" applyFill="1" applyBorder="1" applyAlignment="1">
      <alignment horizontal="center"/>
    </xf>
    <xf numFmtId="0" fontId="21" fillId="38" borderId="0" xfId="0" applyNumberFormat="1" applyFont="1" applyFill="1" applyBorder="1" applyAlignment="1">
      <alignment horizontal="center"/>
    </xf>
    <xf numFmtId="0" fontId="21" fillId="38" borderId="69" xfId="0" applyNumberFormat="1" applyFont="1" applyFill="1" applyBorder="1" applyAlignment="1">
      <alignment horizontal="center"/>
    </xf>
    <xf numFmtId="0" fontId="19" fillId="38" borderId="68" xfId="0" applyNumberFormat="1" applyFont="1" applyFill="1" applyBorder="1" applyAlignment="1">
      <alignment horizontal="left"/>
    </xf>
    <xf numFmtId="0" fontId="19" fillId="38" borderId="0" xfId="0" applyNumberFormat="1" applyFont="1" applyFill="1" applyBorder="1" applyAlignment="1">
      <alignment horizontal="center"/>
    </xf>
    <xf numFmtId="0" fontId="22" fillId="38" borderId="70" xfId="0" applyNumberFormat="1" applyFont="1" applyFill="1" applyBorder="1" applyAlignment="1">
      <alignment horizontal="left"/>
    </xf>
    <xf numFmtId="0" fontId="19" fillId="38" borderId="71" xfId="0" applyNumberFormat="1" applyFont="1" applyFill="1" applyBorder="1" applyAlignment="1">
      <alignment horizontal="center"/>
    </xf>
    <xf numFmtId="0" fontId="21" fillId="38" borderId="71" xfId="0" applyNumberFormat="1" applyFont="1" applyFill="1" applyBorder="1" applyAlignment="1">
      <alignment horizontal="center"/>
    </xf>
    <xf numFmtId="0" fontId="21" fillId="38" borderId="72" xfId="0" applyNumberFormat="1" applyFont="1" applyFill="1" applyBorder="1" applyAlignment="1">
      <alignment horizontal="center"/>
    </xf>
    <xf numFmtId="0" fontId="21" fillId="0" borderId="0" xfId="0" applyNumberFormat="1" applyFont="1" applyAlignment="1">
      <alignment horizontal="center"/>
    </xf>
    <xf numFmtId="0" fontId="5" fillId="39" borderId="47" xfId="0" applyNumberFormat="1" applyFont="1" applyFill="1" applyBorder="1" applyAlignment="1">
      <alignment horizontal="center"/>
    </xf>
    <xf numFmtId="0" fontId="5" fillId="40" borderId="47" xfId="0" applyNumberFormat="1" applyFont="1" applyFill="1" applyBorder="1" applyAlignment="1">
      <alignment horizontal="center"/>
    </xf>
    <xf numFmtId="0" fontId="5" fillId="40" borderId="73" xfId="0" applyNumberFormat="1" applyFont="1" applyFill="1" applyBorder="1" applyAlignment="1">
      <alignment horizontal="center"/>
    </xf>
    <xf numFmtId="174" fontId="0" fillId="34" borderId="74" xfId="51" applyNumberFormat="1" applyFont="1" applyFill="1" applyBorder="1" applyAlignment="1" applyProtection="1">
      <alignment horizontal="center" vertical="center" shrinkToFit="1"/>
      <protection hidden="1"/>
    </xf>
    <xf numFmtId="0" fontId="5" fillId="39" borderId="73" xfId="0" applyNumberFormat="1" applyFont="1" applyFill="1" applyBorder="1" applyAlignment="1">
      <alignment horizontal="center"/>
    </xf>
    <xf numFmtId="0" fontId="5" fillId="39" borderId="74" xfId="0" applyNumberFormat="1" applyFont="1" applyFill="1" applyBorder="1" applyAlignment="1">
      <alignment/>
    </xf>
    <xf numFmtId="4" fontId="0" fillId="33" borderId="15" xfId="0" applyNumberFormat="1" applyFill="1" applyBorder="1" applyAlignment="1">
      <alignment horizontal="center" vertical="center"/>
    </xf>
    <xf numFmtId="4" fontId="0" fillId="0" borderId="34" xfId="0" applyNumberFormat="1" applyFill="1" applyBorder="1" applyAlignment="1">
      <alignment horizontal="center"/>
    </xf>
    <xf numFmtId="4" fontId="0" fillId="0" borderId="28" xfId="0" applyNumberFormat="1" applyFill="1" applyBorder="1" applyAlignment="1">
      <alignment horizontal="center"/>
    </xf>
    <xf numFmtId="4" fontId="0" fillId="36" borderId="10" xfId="55" applyNumberFormat="1" applyFont="1" applyFill="1" applyBorder="1" applyAlignment="1">
      <alignment horizontal="right" vertical="center"/>
    </xf>
    <xf numFmtId="4" fontId="0" fillId="33" borderId="0" xfId="0" applyNumberFormat="1" applyFill="1" applyAlignment="1">
      <alignment horizontal="center" vertical="center"/>
    </xf>
    <xf numFmtId="4" fontId="3" fillId="33" borderId="0" xfId="0" applyNumberFormat="1" applyFont="1" applyFill="1" applyBorder="1" applyAlignment="1">
      <alignment/>
    </xf>
    <xf numFmtId="4" fontId="0" fillId="0" borderId="0" xfId="0" applyNumberFormat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9" fontId="0" fillId="0" borderId="34" xfId="0" applyNumberFormat="1" applyFont="1" applyFill="1" applyBorder="1" applyAlignment="1">
      <alignment horizontal="center"/>
    </xf>
    <xf numFmtId="9" fontId="0" fillId="0" borderId="15" xfId="0" applyNumberFormat="1" applyFill="1" applyBorder="1" applyAlignment="1">
      <alignment horizontal="center"/>
    </xf>
    <xf numFmtId="9" fontId="0" fillId="0" borderId="31" xfId="0" applyNumberFormat="1" applyFill="1" applyBorder="1" applyAlignment="1">
      <alignment horizontal="center"/>
    </xf>
    <xf numFmtId="9" fontId="0" fillId="33" borderId="15" xfId="0" applyNumberFormat="1" applyFont="1" applyFill="1" applyBorder="1" applyAlignment="1">
      <alignment horizontal="center" vertical="center"/>
    </xf>
    <xf numFmtId="0" fontId="0" fillId="0" borderId="33" xfId="0" applyNumberFormat="1" applyFill="1" applyBorder="1" applyAlignment="1">
      <alignment horizontal="center"/>
    </xf>
    <xf numFmtId="9" fontId="0" fillId="0" borderId="34" xfId="0" applyNumberFormat="1" applyFill="1" applyBorder="1" applyAlignment="1">
      <alignment horizontal="center"/>
    </xf>
    <xf numFmtId="49" fontId="0" fillId="0" borderId="28" xfId="0" applyNumberFormat="1" applyFill="1" applyBorder="1" applyAlignment="1">
      <alignment horizontal="center"/>
    </xf>
    <xf numFmtId="49" fontId="0" fillId="0" borderId="17" xfId="0" applyNumberFormat="1" applyFill="1" applyBorder="1" applyAlignment="1">
      <alignment horizontal="center"/>
    </xf>
    <xf numFmtId="4" fontId="0" fillId="33" borderId="13" xfId="0" applyNumberFormat="1" applyFill="1" applyBorder="1" applyAlignment="1">
      <alignment horizontal="center" vertical="center"/>
    </xf>
    <xf numFmtId="9" fontId="0" fillId="33" borderId="15" xfId="0" applyNumberFormat="1" applyFill="1" applyBorder="1" applyAlignment="1">
      <alignment horizontal="center" vertical="center"/>
    </xf>
    <xf numFmtId="0" fontId="0" fillId="0" borderId="32" xfId="0" applyNumberFormat="1" applyFill="1" applyBorder="1" applyAlignment="1">
      <alignment horizontal="center"/>
    </xf>
    <xf numFmtId="165" fontId="0" fillId="33" borderId="36" xfId="55" applyFont="1" applyFill="1" applyBorder="1" applyAlignment="1">
      <alignment horizontal="center" vertical="center"/>
    </xf>
    <xf numFmtId="9" fontId="0" fillId="0" borderId="28" xfId="0" applyNumberFormat="1" applyFill="1" applyBorder="1" applyAlignment="1">
      <alignment horizontal="center"/>
    </xf>
    <xf numFmtId="9" fontId="0" fillId="0" borderId="17" xfId="0" applyNumberFormat="1" applyFill="1" applyBorder="1" applyAlignment="1">
      <alignment horizontal="center"/>
    </xf>
    <xf numFmtId="9" fontId="8" fillId="0" borderId="35" xfId="0" applyNumberFormat="1" applyFont="1" applyFill="1" applyBorder="1" applyAlignment="1">
      <alignment horizontal="center"/>
    </xf>
    <xf numFmtId="4" fontId="0" fillId="0" borderId="63" xfId="0" applyBorder="1" applyAlignment="1">
      <alignment horizontal="center" vertical="center"/>
    </xf>
    <xf numFmtId="4" fontId="0" fillId="0" borderId="59" xfId="0" applyBorder="1" applyAlignment="1">
      <alignment horizontal="center" vertical="center"/>
    </xf>
    <xf numFmtId="165" fontId="0" fillId="36" borderId="25" xfId="55" applyFont="1" applyFill="1" applyBorder="1" applyAlignment="1">
      <alignment horizontal="right" vertical="center"/>
    </xf>
    <xf numFmtId="165" fontId="10" fillId="33" borderId="53" xfId="55" applyFont="1" applyFill="1" applyBorder="1" applyAlignment="1">
      <alignment/>
    </xf>
    <xf numFmtId="165" fontId="10" fillId="33" borderId="64" xfId="55" applyFont="1" applyFill="1" applyBorder="1" applyAlignment="1">
      <alignment/>
    </xf>
    <xf numFmtId="0" fontId="0" fillId="0" borderId="0" xfId="0" applyNumberFormat="1" applyBorder="1" applyAlignment="1">
      <alignment/>
    </xf>
    <xf numFmtId="0" fontId="0" fillId="0" borderId="38" xfId="0" applyNumberFormat="1" applyBorder="1" applyAlignment="1">
      <alignment/>
    </xf>
    <xf numFmtId="49" fontId="3" fillId="0" borderId="21" xfId="0" applyNumberFormat="1" applyFont="1" applyBorder="1" applyAlignment="1">
      <alignment horizontal="center"/>
    </xf>
    <xf numFmtId="49" fontId="3" fillId="0" borderId="75" xfId="0" applyNumberFormat="1" applyFont="1" applyBorder="1" applyAlignment="1">
      <alignment horizontal="center"/>
    </xf>
    <xf numFmtId="49" fontId="3" fillId="0" borderId="76" xfId="0" applyNumberFormat="1" applyFont="1" applyBorder="1" applyAlignment="1">
      <alignment horizontal="center"/>
    </xf>
    <xf numFmtId="0" fontId="0" fillId="0" borderId="77" xfId="0" applyNumberFormat="1" applyFill="1" applyBorder="1" applyAlignment="1">
      <alignment horizontal="center"/>
    </xf>
    <xf numFmtId="0" fontId="0" fillId="0" borderId="78" xfId="0" applyNumberFormat="1" applyFill="1" applyBorder="1" applyAlignment="1">
      <alignment horizontal="center"/>
    </xf>
    <xf numFmtId="0" fontId="0" fillId="0" borderId="32" xfId="0" applyNumberFormat="1" applyFont="1" applyFill="1" applyBorder="1" applyAlignment="1">
      <alignment horizontal="center"/>
    </xf>
    <xf numFmtId="0" fontId="0" fillId="0" borderId="28" xfId="0" applyNumberFormat="1" applyFont="1" applyFill="1" applyBorder="1" applyAlignment="1">
      <alignment horizontal="center"/>
    </xf>
    <xf numFmtId="0" fontId="9" fillId="0" borderId="0" xfId="0" applyNumberFormat="1" applyFont="1" applyFill="1" applyAlignment="1">
      <alignment horizontal="center"/>
    </xf>
    <xf numFmtId="0" fontId="6" fillId="0" borderId="0" xfId="0" applyNumberFormat="1" applyFont="1" applyAlignment="1">
      <alignment horizontal="center"/>
    </xf>
    <xf numFmtId="4" fontId="70" fillId="36" borderId="0" xfId="0" applyNumberFormat="1" applyFont="1" applyFill="1" applyBorder="1" applyAlignment="1">
      <alignment horizontal="left"/>
    </xf>
    <xf numFmtId="4" fontId="70" fillId="36" borderId="0" xfId="0" applyNumberFormat="1" applyFont="1" applyFill="1" applyBorder="1" applyAlignment="1">
      <alignment horizontal="left" vertical="center"/>
    </xf>
    <xf numFmtId="4" fontId="2" fillId="0" borderId="0" xfId="0" applyNumberFormat="1" applyFont="1" applyFill="1" applyBorder="1" applyAlignment="1">
      <alignment horizontal="right" vertical="center"/>
    </xf>
    <xf numFmtId="170" fontId="47" fillId="0" borderId="0" xfId="44" applyNumberFormat="1" applyFont="1" applyFill="1" applyBorder="1" applyAlignment="1" applyProtection="1">
      <alignment horizontal="right" vertical="center"/>
      <protection/>
    </xf>
    <xf numFmtId="2" fontId="3" fillId="0" borderId="0" xfId="0" applyNumberFormat="1" applyFont="1" applyBorder="1" applyAlignment="1">
      <alignment horizontal="center"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_Atualização" xfId="51"/>
    <cellStyle name="Nota" xfId="52"/>
    <cellStyle name="Percent" xfId="53"/>
    <cellStyle name="Saída" xfId="54"/>
    <cellStyle name="Comma" xfId="55"/>
    <cellStyle name="Comma [0]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www.sentenca.com.br/" TargetMode="Externa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www.sentenca.com.br/" TargetMode="Externa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://www.sentenca.com.br/" TargetMode="Externa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://www.sentenca.com.br/" TargetMode="Externa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entenca.com.br/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sentenca.com.br/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sentenca.com.br/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sentenca.com.br/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sentenca.com.br/" TargetMode="Externa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sentenca.com.br/" TargetMode="Externa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sentenca.com.br/" TargetMode="Externa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www.sentenca.com.br/" TargetMode="Externa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8"/>
  <sheetViews>
    <sheetView zoomScalePageLayoutView="0" workbookViewId="0" topLeftCell="A1">
      <selection activeCell="Q10" sqref="Q10"/>
    </sheetView>
  </sheetViews>
  <sheetFormatPr defaultColWidth="9.33203125" defaultRowHeight="10.5"/>
  <cols>
    <col min="1" max="1" width="8" style="359" customWidth="1"/>
    <col min="2" max="12" width="9.33203125" style="359" customWidth="1"/>
    <col min="13" max="16384" width="9.33203125" style="18" customWidth="1"/>
  </cols>
  <sheetData>
    <row r="1" spans="1:12" ht="21">
      <c r="A1" s="344" t="s">
        <v>129</v>
      </c>
      <c r="B1" s="345"/>
      <c r="C1" s="345"/>
      <c r="D1" s="345"/>
      <c r="E1" s="345"/>
      <c r="F1" s="345"/>
      <c r="G1" s="345"/>
      <c r="H1" s="346"/>
      <c r="I1" s="346"/>
      <c r="J1" s="347"/>
      <c r="K1" s="347"/>
      <c r="L1" s="348"/>
    </row>
    <row r="2" spans="1:12" ht="10.5" customHeight="1">
      <c r="A2" s="349"/>
      <c r="B2" s="350"/>
      <c r="C2" s="350"/>
      <c r="D2" s="350"/>
      <c r="E2" s="350"/>
      <c r="F2" s="350"/>
      <c r="G2" s="350"/>
      <c r="H2" s="350"/>
      <c r="I2" s="350"/>
      <c r="J2" s="351"/>
      <c r="K2" s="351"/>
      <c r="L2" s="352"/>
    </row>
    <row r="3" spans="1:12" ht="15.75">
      <c r="A3" s="353" t="s">
        <v>130</v>
      </c>
      <c r="B3" s="354"/>
      <c r="C3" s="354"/>
      <c r="D3" s="354"/>
      <c r="E3" s="354"/>
      <c r="F3" s="354"/>
      <c r="G3" s="354"/>
      <c r="H3" s="354"/>
      <c r="I3" s="354"/>
      <c r="J3" s="351"/>
      <c r="K3" s="351"/>
      <c r="L3" s="352"/>
    </row>
    <row r="4" spans="1:12" ht="15.75">
      <c r="A4" s="353" t="s">
        <v>234</v>
      </c>
      <c r="B4" s="354"/>
      <c r="C4" s="354"/>
      <c r="D4" s="354"/>
      <c r="E4" s="354"/>
      <c r="F4" s="354"/>
      <c r="G4" s="354"/>
      <c r="H4" s="354"/>
      <c r="I4" s="354"/>
      <c r="J4" s="351"/>
      <c r="K4" s="351"/>
      <c r="L4" s="352"/>
    </row>
    <row r="5" spans="1:12" ht="18.75">
      <c r="A5" s="355" t="s">
        <v>235</v>
      </c>
      <c r="B5" s="356"/>
      <c r="C5" s="356"/>
      <c r="D5" s="356"/>
      <c r="E5" s="356"/>
      <c r="F5" s="356"/>
      <c r="G5" s="356"/>
      <c r="H5" s="356"/>
      <c r="I5" s="356"/>
      <c r="J5" s="357"/>
      <c r="K5" s="357"/>
      <c r="L5" s="358"/>
    </row>
    <row r="7" spans="1:12" s="148" customFormat="1" ht="15.75" customHeight="1">
      <c r="A7" s="360"/>
      <c r="B7" s="360">
        <v>1971</v>
      </c>
      <c r="C7" s="360">
        <v>1972</v>
      </c>
      <c r="D7" s="360">
        <v>1973</v>
      </c>
      <c r="E7" s="360">
        <v>1974</v>
      </c>
      <c r="F7" s="360">
        <v>1975</v>
      </c>
      <c r="G7" s="360">
        <v>1976</v>
      </c>
      <c r="H7" s="360">
        <v>1977</v>
      </c>
      <c r="I7" s="360">
        <v>1978</v>
      </c>
      <c r="J7" s="360">
        <v>1979</v>
      </c>
      <c r="K7" s="360">
        <v>1980</v>
      </c>
      <c r="L7" s="360">
        <v>1981</v>
      </c>
    </row>
    <row r="8" spans="1:12" s="148" customFormat="1" ht="15.75" customHeight="1">
      <c r="A8" s="361" t="s">
        <v>131</v>
      </c>
      <c r="B8" s="154">
        <v>0.411206064</v>
      </c>
      <c r="C8" s="154">
        <v>0.337618205</v>
      </c>
      <c r="D8" s="154">
        <v>0.293101979</v>
      </c>
      <c r="E8" s="154">
        <v>0.257642466</v>
      </c>
      <c r="F8" s="154">
        <v>0.194520196</v>
      </c>
      <c r="G8" s="154">
        <v>0.155717277</v>
      </c>
      <c r="H8" s="154">
        <v>0.11304465</v>
      </c>
      <c r="I8" s="154">
        <v>0.087119691</v>
      </c>
      <c r="J8" s="154">
        <v>0.063530779</v>
      </c>
      <c r="K8" s="154">
        <v>0.042557913</v>
      </c>
      <c r="L8" s="154">
        <v>0.02811278</v>
      </c>
    </row>
    <row r="9" spans="1:12" s="148" customFormat="1" ht="15.75" customHeight="1">
      <c r="A9" s="361" t="s">
        <v>132</v>
      </c>
      <c r="B9" s="154">
        <v>0.411206064</v>
      </c>
      <c r="C9" s="154">
        <v>0.337618205</v>
      </c>
      <c r="D9" s="154">
        <v>0.293101979</v>
      </c>
      <c r="E9" s="154">
        <v>0.257642466</v>
      </c>
      <c r="F9" s="154">
        <v>0.194520196</v>
      </c>
      <c r="G9" s="154">
        <v>0.155717277</v>
      </c>
      <c r="H9" s="154">
        <v>0.11304465</v>
      </c>
      <c r="I9" s="154">
        <v>0.087119691</v>
      </c>
      <c r="J9" s="154">
        <v>0.063530779</v>
      </c>
      <c r="K9" s="154">
        <v>0.042557913</v>
      </c>
      <c r="L9" s="154">
        <v>0.02811278</v>
      </c>
    </row>
    <row r="10" spans="1:12" s="148" customFormat="1" ht="15.75" customHeight="1">
      <c r="A10" s="361" t="s">
        <v>133</v>
      </c>
      <c r="B10" s="154">
        <v>0.411206064</v>
      </c>
      <c r="C10" s="154">
        <v>0.337618205</v>
      </c>
      <c r="D10" s="154">
        <v>0.293101979</v>
      </c>
      <c r="E10" s="154">
        <v>0.257642466</v>
      </c>
      <c r="F10" s="154">
        <v>0.194520196</v>
      </c>
      <c r="G10" s="154">
        <v>0.155717277</v>
      </c>
      <c r="H10" s="154">
        <v>0.11304465</v>
      </c>
      <c r="I10" s="154">
        <v>0.087119691</v>
      </c>
      <c r="J10" s="154">
        <v>0.063530779</v>
      </c>
      <c r="K10" s="154">
        <v>0.042557913</v>
      </c>
      <c r="L10" s="154">
        <v>0.02811278</v>
      </c>
    </row>
    <row r="11" spans="1:12" s="148" customFormat="1" ht="15.75" customHeight="1">
      <c r="A11" s="361" t="s">
        <v>134</v>
      </c>
      <c r="B11" s="154">
        <v>0.394570457</v>
      </c>
      <c r="C11" s="154">
        <v>0.325525004</v>
      </c>
      <c r="D11" s="154">
        <v>0.283807292</v>
      </c>
      <c r="E11" s="154">
        <v>0.248071666</v>
      </c>
      <c r="F11" s="154">
        <v>0.185000988</v>
      </c>
      <c r="G11" s="154">
        <v>0.145962543</v>
      </c>
      <c r="H11" s="154">
        <v>0.106556586</v>
      </c>
      <c r="I11" s="154">
        <v>0.081287698</v>
      </c>
      <c r="J11" s="154">
        <v>0.059237128</v>
      </c>
      <c r="K11" s="154">
        <v>0.037980012</v>
      </c>
      <c r="L11" s="154">
        <v>0.023650026</v>
      </c>
    </row>
    <row r="12" spans="1:12" s="148" customFormat="1" ht="15.75" customHeight="1">
      <c r="A12" s="361" t="s">
        <v>135</v>
      </c>
      <c r="B12" s="154">
        <v>0.394570457</v>
      </c>
      <c r="C12" s="154">
        <v>0.325525004</v>
      </c>
      <c r="D12" s="154">
        <v>0.283807292</v>
      </c>
      <c r="E12" s="154">
        <v>0.248071666</v>
      </c>
      <c r="F12" s="154">
        <v>0.185000988</v>
      </c>
      <c r="G12" s="154">
        <v>0.145962543</v>
      </c>
      <c r="H12" s="154">
        <v>0.106556586</v>
      </c>
      <c r="I12" s="154">
        <v>0.081287698</v>
      </c>
      <c r="J12" s="154">
        <v>0.059237128</v>
      </c>
      <c r="K12" s="154">
        <v>0.037980012</v>
      </c>
      <c r="L12" s="154">
        <v>0.023650026</v>
      </c>
    </row>
    <row r="13" spans="1:12" s="148" customFormat="1" ht="15.75" customHeight="1">
      <c r="A13" s="361" t="s">
        <v>136</v>
      </c>
      <c r="B13" s="154">
        <v>0.394570457</v>
      </c>
      <c r="C13" s="154">
        <v>0.325525004</v>
      </c>
      <c r="D13" s="154">
        <v>0.283807292</v>
      </c>
      <c r="E13" s="154">
        <v>0.248071666</v>
      </c>
      <c r="F13" s="154">
        <v>0.185000988</v>
      </c>
      <c r="G13" s="154">
        <v>0.145962543</v>
      </c>
      <c r="H13" s="154">
        <v>0.106556586</v>
      </c>
      <c r="I13" s="154">
        <v>0.081287698</v>
      </c>
      <c r="J13" s="154">
        <v>0.059237128</v>
      </c>
      <c r="K13" s="154">
        <v>0.037980012</v>
      </c>
      <c r="L13" s="154">
        <v>0.023650026</v>
      </c>
    </row>
    <row r="14" spans="1:12" s="148" customFormat="1" ht="15.75" customHeight="1">
      <c r="A14" s="361" t="s">
        <v>137</v>
      </c>
      <c r="B14" s="154">
        <v>0.377080704</v>
      </c>
      <c r="C14" s="154">
        <v>0.310358003</v>
      </c>
      <c r="D14" s="154">
        <v>0.274020303</v>
      </c>
      <c r="E14" s="154">
        <v>0.231277161</v>
      </c>
      <c r="F14" s="154">
        <v>0.174092495</v>
      </c>
      <c r="G14" s="154">
        <v>0.134293065</v>
      </c>
      <c r="H14" s="154">
        <v>0.097108905</v>
      </c>
      <c r="I14" s="154">
        <v>0.074404236</v>
      </c>
      <c r="J14" s="154">
        <v>0.053222888</v>
      </c>
      <c r="K14" s="154">
        <v>0.034322277</v>
      </c>
      <c r="L14" s="154">
        <v>0.019857018</v>
      </c>
    </row>
    <row r="15" spans="1:12" s="148" customFormat="1" ht="15.75" customHeight="1">
      <c r="A15" s="361" t="s">
        <v>138</v>
      </c>
      <c r="B15" s="154">
        <v>0.377080704</v>
      </c>
      <c r="C15" s="154">
        <v>0.310358003</v>
      </c>
      <c r="D15" s="154">
        <v>0.274020303</v>
      </c>
      <c r="E15" s="154">
        <v>0.231277161</v>
      </c>
      <c r="F15" s="154">
        <v>0.174092495</v>
      </c>
      <c r="G15" s="154">
        <v>0.134293065</v>
      </c>
      <c r="H15" s="154">
        <v>0.097108905</v>
      </c>
      <c r="I15" s="154">
        <v>0.074404236</v>
      </c>
      <c r="J15" s="154">
        <v>0.053222888</v>
      </c>
      <c r="K15" s="154">
        <v>0.034322277</v>
      </c>
      <c r="L15" s="154">
        <v>0.019857018</v>
      </c>
    </row>
    <row r="16" spans="1:12" s="148" customFormat="1" ht="15.75" customHeight="1">
      <c r="A16" s="361" t="s">
        <v>139</v>
      </c>
      <c r="B16" s="154">
        <v>0.377080704</v>
      </c>
      <c r="C16" s="154">
        <v>0.310358003</v>
      </c>
      <c r="D16" s="154">
        <v>0.274020303</v>
      </c>
      <c r="E16" s="154">
        <v>0.231277161</v>
      </c>
      <c r="F16" s="154">
        <v>0.174092495</v>
      </c>
      <c r="G16" s="154">
        <v>0.134293065</v>
      </c>
      <c r="H16" s="154">
        <v>0.097108905</v>
      </c>
      <c r="I16" s="154">
        <v>0.074404236</v>
      </c>
      <c r="J16" s="154">
        <v>0.053222888</v>
      </c>
      <c r="K16" s="154">
        <v>0.034322277</v>
      </c>
      <c r="L16" s="154">
        <v>0.019857018</v>
      </c>
    </row>
    <row r="17" spans="1:12" s="148" customFormat="1" ht="15.75" customHeight="1">
      <c r="A17" s="361" t="s">
        <v>140</v>
      </c>
      <c r="B17" s="154">
        <v>0.354358209</v>
      </c>
      <c r="C17" s="154">
        <v>0.301264507</v>
      </c>
      <c r="D17" s="154">
        <v>0.266726633</v>
      </c>
      <c r="E17" s="154">
        <v>0.203801417</v>
      </c>
      <c r="F17" s="154">
        <v>0.165183177</v>
      </c>
      <c r="G17" s="154">
        <v>0.123341372</v>
      </c>
      <c r="H17" s="154">
        <v>0.091403859</v>
      </c>
      <c r="I17" s="154">
        <v>0.068455639</v>
      </c>
      <c r="J17" s="154">
        <v>0.048416748</v>
      </c>
      <c r="K17" s="154">
        <v>0.031288121</v>
      </c>
      <c r="L17" s="154">
        <v>0.016751261</v>
      </c>
    </row>
    <row r="18" spans="1:12" s="148" customFormat="1" ht="15.75" customHeight="1">
      <c r="A18" s="361" t="s">
        <v>141</v>
      </c>
      <c r="B18" s="154">
        <v>0.354358209</v>
      </c>
      <c r="C18" s="154">
        <v>0.301264507</v>
      </c>
      <c r="D18" s="154">
        <v>0.266726633</v>
      </c>
      <c r="E18" s="154">
        <v>0.203801417</v>
      </c>
      <c r="F18" s="154">
        <v>0.165183177</v>
      </c>
      <c r="G18" s="154">
        <v>0.123341372</v>
      </c>
      <c r="H18" s="154">
        <v>0.091403859</v>
      </c>
      <c r="I18" s="154">
        <v>0.068455639</v>
      </c>
      <c r="J18" s="154">
        <v>0.048416748</v>
      </c>
      <c r="K18" s="154">
        <v>0.031288121</v>
      </c>
      <c r="L18" s="154">
        <v>0.016751261</v>
      </c>
    </row>
    <row r="19" spans="1:12" s="148" customFormat="1" ht="15.75" customHeight="1">
      <c r="A19" s="361" t="s">
        <v>142</v>
      </c>
      <c r="B19" s="154">
        <v>0.354358209</v>
      </c>
      <c r="C19" s="154">
        <v>0.301264507</v>
      </c>
      <c r="D19" s="154">
        <v>0.266726633</v>
      </c>
      <c r="E19" s="154">
        <v>0.203801417</v>
      </c>
      <c r="F19" s="154">
        <v>0.165183177</v>
      </c>
      <c r="G19" s="154">
        <v>0.123341372</v>
      </c>
      <c r="H19" s="154">
        <v>0.091403859</v>
      </c>
      <c r="I19" s="154">
        <v>0.068455639</v>
      </c>
      <c r="J19" s="154">
        <v>0.048416748</v>
      </c>
      <c r="K19" s="154">
        <v>0.031288121</v>
      </c>
      <c r="L19" s="154">
        <v>0.016751261</v>
      </c>
    </row>
    <row r="20" spans="1:12" s="148" customFormat="1" ht="15.75" customHeight="1">
      <c r="A20" s="360"/>
      <c r="B20" s="360">
        <v>1982</v>
      </c>
      <c r="C20" s="360">
        <v>1983</v>
      </c>
      <c r="D20" s="360">
        <v>1984</v>
      </c>
      <c r="E20" s="360">
        <v>1985</v>
      </c>
      <c r="F20" s="360">
        <v>1986</v>
      </c>
      <c r="G20" s="360">
        <v>1987</v>
      </c>
      <c r="H20" s="360">
        <v>1988</v>
      </c>
      <c r="I20" s="360">
        <v>1989</v>
      </c>
      <c r="J20" s="360">
        <v>1990</v>
      </c>
      <c r="K20" s="360">
        <v>1991</v>
      </c>
      <c r="L20" s="360">
        <v>1992</v>
      </c>
    </row>
    <row r="21" spans="1:12" s="148" customFormat="1" ht="15.75" customHeight="1">
      <c r="A21" s="361" t="s">
        <v>131</v>
      </c>
      <c r="B21" s="154">
        <v>0.014279215</v>
      </c>
      <c r="C21" s="154">
        <v>0.007132185</v>
      </c>
      <c r="D21" s="154">
        <v>0.002751303</v>
      </c>
      <c r="E21" s="154">
        <v>0.000849755</v>
      </c>
      <c r="F21" s="154">
        <v>0.000259355</v>
      </c>
      <c r="G21" s="154">
        <v>0.159749312</v>
      </c>
      <c r="H21" s="154">
        <v>0.034785263</v>
      </c>
      <c r="I21" s="154">
        <v>0.003365379</v>
      </c>
      <c r="J21" s="154">
        <v>0.188259465</v>
      </c>
      <c r="K21" s="154">
        <v>0.014974729</v>
      </c>
      <c r="L21" s="154">
        <v>0.002860219</v>
      </c>
    </row>
    <row r="22" spans="1:12" s="148" customFormat="1" ht="15.75" customHeight="1">
      <c r="A22" s="361" t="s">
        <v>132</v>
      </c>
      <c r="B22" s="154">
        <v>0.014279215</v>
      </c>
      <c r="C22" s="154">
        <v>0.007132185</v>
      </c>
      <c r="D22" s="154">
        <v>0.002751303</v>
      </c>
      <c r="E22" s="154">
        <v>0.000849755</v>
      </c>
      <c r="F22" s="154">
        <v>0.000223139</v>
      </c>
      <c r="G22" s="154">
        <v>0.136759961</v>
      </c>
      <c r="H22" s="154">
        <v>0.029856032</v>
      </c>
      <c r="I22" s="154">
        <v>2.750391679</v>
      </c>
      <c r="J22" s="154">
        <v>0.12059411</v>
      </c>
      <c r="K22" s="154">
        <v>0.012456746</v>
      </c>
      <c r="L22" s="154">
        <v>0.002279422</v>
      </c>
    </row>
    <row r="23" spans="1:12" s="148" customFormat="1" ht="15.75" customHeight="1">
      <c r="A23" s="361" t="s">
        <v>133</v>
      </c>
      <c r="B23" s="154">
        <v>0.014279215</v>
      </c>
      <c r="C23" s="154">
        <v>0.007132185</v>
      </c>
      <c r="D23" s="154">
        <v>0.002751303</v>
      </c>
      <c r="E23" s="154">
        <v>0.000849755</v>
      </c>
      <c r="F23" s="154">
        <v>0.195119975</v>
      </c>
      <c r="G23" s="154">
        <v>0.114328676</v>
      </c>
      <c r="H23" s="154">
        <v>0.025310302</v>
      </c>
      <c r="I23" s="154">
        <v>2.32394733</v>
      </c>
      <c r="J23" s="154">
        <v>0.069796336</v>
      </c>
      <c r="K23" s="154">
        <v>0.011641819</v>
      </c>
      <c r="L23" s="154">
        <v>0.001814682</v>
      </c>
    </row>
    <row r="24" spans="1:12" s="148" customFormat="1" ht="15.75" customHeight="1">
      <c r="A24" s="361" t="s">
        <v>134</v>
      </c>
      <c r="B24" s="154">
        <v>0.012334922</v>
      </c>
      <c r="C24" s="154">
        <v>0.0057853</v>
      </c>
      <c r="D24" s="154">
        <v>0.002028446</v>
      </c>
      <c r="E24" s="154">
        <v>0.000607645</v>
      </c>
      <c r="F24" s="154">
        <v>0.195334843</v>
      </c>
      <c r="G24" s="154">
        <v>0.099841652</v>
      </c>
      <c r="H24" s="154">
        <v>0.021817345</v>
      </c>
      <c r="I24" s="154">
        <v>1.939693975</v>
      </c>
      <c r="J24" s="154">
        <v>0.037866936</v>
      </c>
      <c r="K24" s="154">
        <v>0.010729787</v>
      </c>
      <c r="L24" s="154">
        <v>0.001460273</v>
      </c>
    </row>
    <row r="25" spans="1:12" s="148" customFormat="1" ht="15.75" customHeight="1">
      <c r="A25" s="361" t="s">
        <v>135</v>
      </c>
      <c r="B25" s="154">
        <v>0.012334922</v>
      </c>
      <c r="C25" s="154">
        <v>0.0057853</v>
      </c>
      <c r="D25" s="154">
        <v>0.002028446</v>
      </c>
      <c r="E25" s="154">
        <v>0.000607645</v>
      </c>
      <c r="F25" s="154">
        <v>0.193823024</v>
      </c>
      <c r="G25" s="154">
        <v>0.082541048</v>
      </c>
      <c r="H25" s="154">
        <v>0.018290866</v>
      </c>
      <c r="I25" s="154">
        <v>1.74810198</v>
      </c>
      <c r="J25" s="154">
        <v>0.037866936</v>
      </c>
      <c r="K25" s="154">
        <v>0.009850167</v>
      </c>
      <c r="L25" s="154">
        <v>0.00120604</v>
      </c>
    </row>
    <row r="26" spans="1:12" s="148" customFormat="1" ht="15.75" customHeight="1">
      <c r="A26" s="361" t="s">
        <v>136</v>
      </c>
      <c r="B26" s="154">
        <v>0.012334922</v>
      </c>
      <c r="C26" s="154">
        <v>0.0057853</v>
      </c>
      <c r="D26" s="154">
        <v>0.002028446</v>
      </c>
      <c r="E26" s="154">
        <v>0.000607645</v>
      </c>
      <c r="F26" s="154">
        <v>0.191146967</v>
      </c>
      <c r="G26" s="154">
        <v>0.066867343</v>
      </c>
      <c r="H26" s="154">
        <v>0.015529688</v>
      </c>
      <c r="I26" s="154">
        <v>1.590050924</v>
      </c>
      <c r="J26" s="154">
        <v>0.035933702</v>
      </c>
      <c r="K26" s="154">
        <v>0.00903768</v>
      </c>
      <c r="L26" s="154">
        <v>0.001006627</v>
      </c>
    </row>
    <row r="27" spans="1:12" s="148" customFormat="1" ht="15.75" customHeight="1">
      <c r="A27" s="361" t="s">
        <v>137</v>
      </c>
      <c r="B27" s="154">
        <v>0.010504588</v>
      </c>
      <c r="C27" s="154">
        <v>0.004558866</v>
      </c>
      <c r="D27" s="154">
        <v>0.001566337</v>
      </c>
      <c r="E27" s="154">
        <v>0.000452269</v>
      </c>
      <c r="F27" s="154">
        <v>0.188749844</v>
      </c>
      <c r="G27" s="154">
        <v>0.056657637</v>
      </c>
      <c r="H27" s="154">
        <v>0.012992292</v>
      </c>
      <c r="I27" s="154">
        <v>1.273773076</v>
      </c>
      <c r="J27" s="154">
        <v>0.032783233</v>
      </c>
      <c r="K27" s="154">
        <v>0.008261133</v>
      </c>
      <c r="L27" s="154">
        <v>0.00083158</v>
      </c>
    </row>
    <row r="28" spans="1:12" s="148" customFormat="1" ht="15.75" customHeight="1">
      <c r="A28" s="361" t="s">
        <v>138</v>
      </c>
      <c r="B28" s="154">
        <v>0.010504588</v>
      </c>
      <c r="C28" s="154">
        <v>0.004558866</v>
      </c>
      <c r="D28" s="154">
        <v>0.001566337</v>
      </c>
      <c r="E28" s="154">
        <v>0.000452269</v>
      </c>
      <c r="F28" s="154">
        <v>0.186530135</v>
      </c>
      <c r="G28" s="154">
        <v>0.054980724</v>
      </c>
      <c r="H28" s="154">
        <v>0.010474276</v>
      </c>
      <c r="I28" s="154">
        <v>0.989261477</v>
      </c>
      <c r="J28" s="154">
        <v>0.029590427</v>
      </c>
      <c r="K28" s="154">
        <v>0.007506709</v>
      </c>
      <c r="L28" s="154">
        <v>0.00067231</v>
      </c>
    </row>
    <row r="29" spans="1:12" s="148" customFormat="1" ht="15.75" customHeight="1">
      <c r="A29" s="361" t="s">
        <v>139</v>
      </c>
      <c r="B29" s="154">
        <v>0.010504588</v>
      </c>
      <c r="C29" s="154">
        <v>0.004558866</v>
      </c>
      <c r="D29" s="154">
        <v>0.001566337</v>
      </c>
      <c r="E29" s="154">
        <v>0.000452269</v>
      </c>
      <c r="F29" s="154">
        <v>0.183448205</v>
      </c>
      <c r="G29" s="154">
        <v>0.051693047</v>
      </c>
      <c r="H29" s="154">
        <v>0.00868082</v>
      </c>
      <c r="I29" s="154">
        <v>0.764853469</v>
      </c>
      <c r="J29" s="154">
        <v>0.026759293</v>
      </c>
      <c r="K29" s="154">
        <v>0.006705412</v>
      </c>
      <c r="L29" s="154">
        <v>0.000545617</v>
      </c>
    </row>
    <row r="30" spans="1:12" s="148" customFormat="1" ht="15.75" customHeight="1">
      <c r="A30" s="361" t="s">
        <v>140</v>
      </c>
      <c r="B30" s="154">
        <v>0.008655769</v>
      </c>
      <c r="C30" s="154">
        <v>0.003520355</v>
      </c>
      <c r="D30" s="154">
        <v>0.001161963</v>
      </c>
      <c r="E30" s="154">
        <v>0.000356101</v>
      </c>
      <c r="F30" s="154">
        <v>0.180346249</v>
      </c>
      <c r="G30" s="154">
        <v>0.048914693</v>
      </c>
      <c r="H30" s="154">
        <v>0.007000096</v>
      </c>
      <c r="I30" s="154">
        <v>0.562599093</v>
      </c>
      <c r="J30" s="154">
        <v>0.023712267</v>
      </c>
      <c r="K30" s="154">
        <v>0.005741918</v>
      </c>
      <c r="L30" s="154">
        <v>0.000435171</v>
      </c>
    </row>
    <row r="31" spans="1:12" s="148" customFormat="1" ht="15.75" customHeight="1">
      <c r="A31" s="361" t="s">
        <v>141</v>
      </c>
      <c r="B31" s="155">
        <v>0.008655769</v>
      </c>
      <c r="C31" s="155">
        <v>0.003520355</v>
      </c>
      <c r="D31" s="155">
        <v>0.001161963</v>
      </c>
      <c r="E31" s="155">
        <v>0.000356101</v>
      </c>
      <c r="F31" s="155">
        <v>0.177000932</v>
      </c>
      <c r="G31" s="155">
        <v>0.04480188</v>
      </c>
      <c r="H31" s="155">
        <v>0.005501058</v>
      </c>
      <c r="I31" s="155">
        <v>0.408806199</v>
      </c>
      <c r="J31" s="155">
        <v>0.020853282</v>
      </c>
      <c r="K31" s="155">
        <v>0.004794121</v>
      </c>
      <c r="L31" s="155">
        <v>0.000347942</v>
      </c>
    </row>
    <row r="32" spans="1:12" s="148" customFormat="1" ht="15.75" customHeight="1">
      <c r="A32" s="362" t="s">
        <v>142</v>
      </c>
      <c r="B32" s="363">
        <v>0.008655769</v>
      </c>
      <c r="C32" s="363">
        <v>0.003520355</v>
      </c>
      <c r="D32" s="363">
        <v>0.001161963</v>
      </c>
      <c r="E32" s="363">
        <v>0.000356101</v>
      </c>
      <c r="F32" s="363">
        <v>0.171363086</v>
      </c>
      <c r="G32" s="363">
        <v>0.039703899</v>
      </c>
      <c r="H32" s="363">
        <v>0.004334272</v>
      </c>
      <c r="I32" s="363">
        <v>0.289072409</v>
      </c>
      <c r="J32" s="363">
        <v>0.017878329</v>
      </c>
      <c r="K32" s="363">
        <v>0.003673093</v>
      </c>
      <c r="L32" s="363">
        <v>0.000282214</v>
      </c>
    </row>
    <row r="33" spans="1:12" s="148" customFormat="1" ht="15.75" customHeight="1">
      <c r="A33" s="364"/>
      <c r="B33" s="365">
        <v>1993</v>
      </c>
      <c r="C33" s="365">
        <v>1994</v>
      </c>
      <c r="D33" s="365">
        <v>1995</v>
      </c>
      <c r="E33" s="365">
        <v>1996</v>
      </c>
      <c r="F33" s="365">
        <v>1997</v>
      </c>
      <c r="G33" s="365">
        <v>1998</v>
      </c>
      <c r="H33" s="365">
        <v>1999</v>
      </c>
      <c r="I33" s="365">
        <v>2000</v>
      </c>
      <c r="J33" s="365">
        <v>2001</v>
      </c>
      <c r="K33" s="365">
        <v>2002</v>
      </c>
      <c r="L33" s="365">
        <v>2003</v>
      </c>
    </row>
    <row r="34" spans="1:12" s="148" customFormat="1" ht="15.75" customHeight="1">
      <c r="A34" s="362" t="s">
        <v>131</v>
      </c>
      <c r="B34" s="363">
        <v>0.000227684</v>
      </c>
      <c r="C34" s="363">
        <v>0.008842989</v>
      </c>
      <c r="D34" s="363">
        <v>2.313554237</v>
      </c>
      <c r="E34" s="363">
        <v>1.757717589</v>
      </c>
      <c r="F34" s="363">
        <v>1.603975121</v>
      </c>
      <c r="G34" s="363">
        <v>1.461014973</v>
      </c>
      <c r="H34" s="363">
        <v>1.355378682</v>
      </c>
      <c r="I34" s="363">
        <v>1.281929678</v>
      </c>
      <c r="J34" s="363">
        <v>1.255608241</v>
      </c>
      <c r="K34" s="363">
        <v>1.227555459</v>
      </c>
      <c r="L34" s="363">
        <v>1.194090588</v>
      </c>
    </row>
    <row r="35" spans="1:12" s="148" customFormat="1" ht="15.75" customHeight="1">
      <c r="A35" s="361" t="s">
        <v>132</v>
      </c>
      <c r="B35" s="156">
        <v>0.000179618</v>
      </c>
      <c r="C35" s="156">
        <v>0.006252113</v>
      </c>
      <c r="D35" s="156">
        <v>2.265940039</v>
      </c>
      <c r="E35" s="156">
        <v>1.735972794</v>
      </c>
      <c r="F35" s="156">
        <v>1.592129677</v>
      </c>
      <c r="G35" s="156">
        <v>1.444462873</v>
      </c>
      <c r="H35" s="156">
        <v>1.348416806</v>
      </c>
      <c r="I35" s="156">
        <v>1.279180718</v>
      </c>
      <c r="J35" s="156">
        <v>1.253891663</v>
      </c>
      <c r="K35" s="156">
        <v>1.224383083</v>
      </c>
      <c r="L35" s="156">
        <v>1.188294089</v>
      </c>
    </row>
    <row r="36" spans="1:12" s="148" customFormat="1" ht="15.75" customHeight="1">
      <c r="A36" s="361" t="s">
        <v>133</v>
      </c>
      <c r="B36" s="154">
        <v>0.000142103</v>
      </c>
      <c r="C36" s="154">
        <v>0.004470265</v>
      </c>
      <c r="D36" s="154">
        <v>2.224713866</v>
      </c>
      <c r="E36" s="154">
        <v>1.719423344</v>
      </c>
      <c r="F36" s="154">
        <v>1.581665346</v>
      </c>
      <c r="G36" s="154">
        <v>1.438047742</v>
      </c>
      <c r="H36" s="154">
        <v>1.337319727</v>
      </c>
      <c r="I36" s="154">
        <v>1.276209702</v>
      </c>
      <c r="J36" s="154">
        <v>1.253430401</v>
      </c>
      <c r="K36" s="154">
        <v>1.222951007</v>
      </c>
      <c r="L36" s="154">
        <v>1.18342312</v>
      </c>
    </row>
    <row r="37" spans="1:12" s="148" customFormat="1" ht="15.75" customHeight="1">
      <c r="A37" s="361" t="s">
        <v>134</v>
      </c>
      <c r="B37" s="154">
        <v>0.00011295</v>
      </c>
      <c r="C37" s="154">
        <v>0.003151403</v>
      </c>
      <c r="D37" s="154">
        <v>2.174700113</v>
      </c>
      <c r="E37" s="154">
        <v>1.705541938</v>
      </c>
      <c r="F37" s="154">
        <v>1.571738279</v>
      </c>
      <c r="G37" s="154">
        <v>1.425227817</v>
      </c>
      <c r="H37" s="154">
        <v>1.321966409</v>
      </c>
      <c r="I37" s="154">
        <v>1.27335484</v>
      </c>
      <c r="J37" s="154">
        <v>1.251273206</v>
      </c>
      <c r="K37" s="154">
        <v>1.220804832</v>
      </c>
      <c r="L37" s="154">
        <v>1.178964277</v>
      </c>
    </row>
    <row r="38" spans="1:12" s="148" customFormat="1" ht="15.75" customHeight="1">
      <c r="A38" s="361" t="s">
        <v>135</v>
      </c>
      <c r="B38" s="154">
        <v>8.8091E-05</v>
      </c>
      <c r="C38" s="154">
        <v>0.002158939</v>
      </c>
      <c r="D38" s="154">
        <v>2.101835772</v>
      </c>
      <c r="E38" s="154">
        <v>1.694364218</v>
      </c>
      <c r="F38" s="154">
        <v>1.562036471</v>
      </c>
      <c r="G38" s="154">
        <v>1.418532345</v>
      </c>
      <c r="H38" s="154">
        <v>1.313961754</v>
      </c>
      <c r="I38" s="154">
        <v>1.271700358</v>
      </c>
      <c r="J38" s="154">
        <v>1.249341723</v>
      </c>
      <c r="K38" s="154">
        <v>1.217934162</v>
      </c>
      <c r="L38" s="154">
        <v>1.174052043</v>
      </c>
    </row>
    <row r="39" spans="1:12" s="148" customFormat="1" ht="15.75" customHeight="1">
      <c r="A39" s="361" t="s">
        <v>136</v>
      </c>
      <c r="B39" s="154">
        <v>6.8458E-05</v>
      </c>
      <c r="C39" s="154">
        <v>0.001474282</v>
      </c>
      <c r="D39" s="154">
        <v>2.035733471</v>
      </c>
      <c r="E39" s="154">
        <v>1.684446198</v>
      </c>
      <c r="F39" s="154">
        <v>1.552173958</v>
      </c>
      <c r="G39" s="154">
        <v>1.412117097</v>
      </c>
      <c r="H39" s="154">
        <v>1.30643538</v>
      </c>
      <c r="I39" s="154">
        <v>1.268539159</v>
      </c>
      <c r="J39" s="154">
        <v>1.247063339</v>
      </c>
      <c r="K39" s="154">
        <v>1.215379434</v>
      </c>
      <c r="L39" s="154">
        <v>1.16861797</v>
      </c>
    </row>
    <row r="40" spans="1:12" s="148" customFormat="1" ht="15.75" customHeight="1">
      <c r="A40" s="361" t="s">
        <v>137</v>
      </c>
      <c r="B40" s="154">
        <v>5.2627E-05</v>
      </c>
      <c r="C40" s="154">
        <v>2.76035167</v>
      </c>
      <c r="D40" s="154">
        <v>1.978624434</v>
      </c>
      <c r="E40" s="154">
        <v>1.674235039</v>
      </c>
      <c r="F40" s="154">
        <v>1.542096358</v>
      </c>
      <c r="G40" s="154">
        <v>1.405213284</v>
      </c>
      <c r="H40" s="154">
        <v>1.302387559</v>
      </c>
      <c r="I40" s="154">
        <v>1.265830282</v>
      </c>
      <c r="J40" s="154">
        <v>1.245247767</v>
      </c>
      <c r="K40" s="154">
        <v>1.213459741</v>
      </c>
      <c r="L40" s="154">
        <v>1.163769705</v>
      </c>
    </row>
    <row r="41" spans="1:12" s="148" customFormat="1" ht="15.75" customHeight="1">
      <c r="A41" s="361" t="s">
        <v>138</v>
      </c>
      <c r="B41" s="154">
        <v>0.040367592</v>
      </c>
      <c r="C41" s="154">
        <v>2.628251742</v>
      </c>
      <c r="D41" s="154">
        <v>1.921171791</v>
      </c>
      <c r="E41" s="154">
        <v>1.664496072</v>
      </c>
      <c r="F41" s="154">
        <v>1.532015695</v>
      </c>
      <c r="G41" s="154">
        <v>1.397522716</v>
      </c>
      <c r="H41" s="154">
        <v>1.298578827</v>
      </c>
      <c r="I41" s="154">
        <v>1.263875067</v>
      </c>
      <c r="J41" s="154">
        <v>1.242215519</v>
      </c>
      <c r="K41" s="154">
        <v>1.210245329</v>
      </c>
      <c r="L41" s="154">
        <v>1.157444272</v>
      </c>
    </row>
    <row r="42" spans="1:12" s="148" customFormat="1" ht="15.75" customHeight="1">
      <c r="A42" s="361" t="s">
        <v>139</v>
      </c>
      <c r="B42" s="154">
        <v>0.030274181</v>
      </c>
      <c r="C42" s="154">
        <v>2.573407286</v>
      </c>
      <c r="D42" s="154">
        <v>1.872405003</v>
      </c>
      <c r="E42" s="154">
        <v>1.654116491</v>
      </c>
      <c r="F42" s="154">
        <v>1.522469809</v>
      </c>
      <c r="G42" s="154">
        <v>1.392302973</v>
      </c>
      <c r="H42" s="154">
        <v>1.294765742</v>
      </c>
      <c r="I42" s="154">
        <v>1.261320892</v>
      </c>
      <c r="J42" s="154">
        <v>1.237961882</v>
      </c>
      <c r="K42" s="154">
        <v>1.207250142</v>
      </c>
      <c r="L42" s="154">
        <v>1.152789309</v>
      </c>
    </row>
    <row r="43" spans="1:12" s="148" customFormat="1" ht="15.75" customHeight="1">
      <c r="A43" s="361" t="s">
        <v>140</v>
      </c>
      <c r="B43" s="154">
        <v>0.02248862</v>
      </c>
      <c r="C43" s="154">
        <v>2.51213383</v>
      </c>
      <c r="D43" s="154">
        <v>1.836784246</v>
      </c>
      <c r="E43" s="154">
        <v>1.643238254</v>
      </c>
      <c r="F43" s="154">
        <v>1.51267674</v>
      </c>
      <c r="G43" s="154">
        <v>1.386049119</v>
      </c>
      <c r="H43" s="154">
        <v>1.291259971</v>
      </c>
      <c r="I43" s="154">
        <v>1.260012999</v>
      </c>
      <c r="J43" s="154">
        <v>1.23595099</v>
      </c>
      <c r="K43" s="154">
        <v>1.204894573</v>
      </c>
      <c r="L43" s="154">
        <v>1.148924327</v>
      </c>
    </row>
    <row r="44" spans="1:12" s="148" customFormat="1" ht="15.75" customHeight="1">
      <c r="A44" s="361" t="s">
        <v>141</v>
      </c>
      <c r="B44" s="154">
        <v>0.01647156</v>
      </c>
      <c r="C44" s="154">
        <v>2.449545493</v>
      </c>
      <c r="D44" s="154">
        <v>1.806898151</v>
      </c>
      <c r="E44" s="154">
        <v>1.63113685</v>
      </c>
      <c r="F44" s="154">
        <v>1.502828703</v>
      </c>
      <c r="G44" s="154">
        <v>1.373832996</v>
      </c>
      <c r="H44" s="154">
        <v>1.288341877</v>
      </c>
      <c r="I44" s="154">
        <v>1.258357001</v>
      </c>
      <c r="J44" s="154">
        <v>1.232361122</v>
      </c>
      <c r="K44" s="154">
        <v>1.201568631</v>
      </c>
      <c r="L44" s="154">
        <v>1.145244656</v>
      </c>
    </row>
    <row r="45" spans="1:12" s="148" customFormat="1" ht="15.75" customHeight="1">
      <c r="A45" s="361" t="s">
        <v>142</v>
      </c>
      <c r="B45" s="154">
        <v>0.012097209</v>
      </c>
      <c r="C45" s="154">
        <v>2.380024964</v>
      </c>
      <c r="D45" s="154">
        <v>1.781271005</v>
      </c>
      <c r="E45" s="154">
        <v>1.617956972</v>
      </c>
      <c r="F45" s="154">
        <v>1.480132354</v>
      </c>
      <c r="G45" s="154">
        <v>1.365454567</v>
      </c>
      <c r="H45" s="154">
        <v>1.285772903</v>
      </c>
      <c r="I45" s="154">
        <v>1.256852549</v>
      </c>
      <c r="J45" s="154">
        <v>1.229989702</v>
      </c>
      <c r="K45" s="154">
        <v>1.198400061</v>
      </c>
      <c r="L45" s="154">
        <v>1.143214308</v>
      </c>
    </row>
    <row r="46" spans="1:12" s="148" customFormat="1" ht="15.75" customHeight="1">
      <c r="A46" s="360"/>
      <c r="B46" s="360">
        <v>2004</v>
      </c>
      <c r="C46" s="360">
        <v>2005</v>
      </c>
      <c r="D46" s="360">
        <v>2006</v>
      </c>
      <c r="E46" s="360">
        <v>2007</v>
      </c>
      <c r="F46" s="360">
        <v>2008</v>
      </c>
      <c r="G46" s="360">
        <v>2009</v>
      </c>
      <c r="H46" s="360">
        <v>2010</v>
      </c>
      <c r="I46" s="360">
        <v>2011</v>
      </c>
      <c r="J46" s="360">
        <v>2012</v>
      </c>
      <c r="K46" s="360">
        <v>2013</v>
      </c>
      <c r="L46" s="360">
        <v>2014</v>
      </c>
    </row>
    <row r="47" spans="1:12" s="148" customFormat="1" ht="15.75" customHeight="1">
      <c r="A47" s="361" t="s">
        <v>131</v>
      </c>
      <c r="B47" s="154">
        <v>1.141047459</v>
      </c>
      <c r="C47" s="154">
        <v>1.120669009</v>
      </c>
      <c r="D47" s="154">
        <v>1.089789539</v>
      </c>
      <c r="E47" s="154">
        <v>1.068026021</v>
      </c>
      <c r="F47" s="154">
        <v>1.052809648</v>
      </c>
      <c r="G47" s="154">
        <v>1.035874714</v>
      </c>
      <c r="H47" s="154">
        <v>1.028582007</v>
      </c>
      <c r="I47" s="154">
        <v>1.021546091</v>
      </c>
      <c r="J47" s="154">
        <v>1.009354027</v>
      </c>
      <c r="K47" s="154">
        <v>1.006438282</v>
      </c>
      <c r="L47" s="154">
        <v>1.004519418</v>
      </c>
    </row>
    <row r="48" spans="1:12" s="148" customFormat="1" ht="15.75" customHeight="1">
      <c r="A48" s="361" t="s">
        <v>132</v>
      </c>
      <c r="B48" s="154">
        <v>1.139588785</v>
      </c>
      <c r="C48" s="154">
        <v>1.118566105</v>
      </c>
      <c r="D48" s="154">
        <v>1.087260571</v>
      </c>
      <c r="E48" s="154">
        <v>1.065693219</v>
      </c>
      <c r="F48" s="154">
        <v>1.051747384</v>
      </c>
      <c r="G48" s="154">
        <v>1.033972205</v>
      </c>
      <c r="H48" s="154">
        <v>1.028582007</v>
      </c>
      <c r="I48" s="154">
        <v>1.020816207</v>
      </c>
      <c r="J48" s="154">
        <v>1.008482698</v>
      </c>
      <c r="K48" s="154">
        <v>1.006438282</v>
      </c>
      <c r="L48" s="157">
        <v>1.003389601</v>
      </c>
    </row>
    <row r="49" spans="1:12" s="148" customFormat="1" ht="15.75" customHeight="1">
      <c r="A49" s="361" t="s">
        <v>133</v>
      </c>
      <c r="B49" s="154">
        <v>1.139067092</v>
      </c>
      <c r="C49" s="154">
        <v>1.117491078</v>
      </c>
      <c r="D49" s="154">
        <v>1.086472878</v>
      </c>
      <c r="E49" s="154">
        <v>1.064925408</v>
      </c>
      <c r="F49" s="154">
        <v>1.051491871</v>
      </c>
      <c r="G49" s="154">
        <v>1.033506094</v>
      </c>
      <c r="H49" s="154">
        <v>1.028582007</v>
      </c>
      <c r="I49" s="154">
        <v>1.02028158</v>
      </c>
      <c r="J49" s="154">
        <v>1.008482698</v>
      </c>
      <c r="K49" s="154">
        <v>1.006438282</v>
      </c>
      <c r="L49" s="157">
        <v>1.00285107</v>
      </c>
    </row>
    <row r="50" spans="1:12" s="148" customFormat="1" ht="15.75" customHeight="1">
      <c r="A50" s="361" t="s">
        <v>134</v>
      </c>
      <c r="B50" s="154">
        <v>1.137045425</v>
      </c>
      <c r="C50" s="154">
        <v>1.114554228</v>
      </c>
      <c r="D50" s="154">
        <v>1.084225279</v>
      </c>
      <c r="E50" s="154">
        <v>1.062931349</v>
      </c>
      <c r="F50" s="154">
        <v>1.051061987</v>
      </c>
      <c r="G50" s="154">
        <v>1.032022046</v>
      </c>
      <c r="H50" s="154">
        <v>1.027768015</v>
      </c>
      <c r="I50" s="154">
        <v>1.019046495</v>
      </c>
      <c r="J50" s="154">
        <v>1.007406787</v>
      </c>
      <c r="K50" s="154">
        <v>1.006438282</v>
      </c>
      <c r="L50" s="157">
        <v>1.002584383</v>
      </c>
    </row>
    <row r="51" spans="1:12" s="148" customFormat="1" ht="15.75" customHeight="1">
      <c r="A51" s="361" t="s">
        <v>135</v>
      </c>
      <c r="B51" s="154">
        <v>1.136052516</v>
      </c>
      <c r="C51" s="154">
        <v>1.112326239</v>
      </c>
      <c r="D51" s="154">
        <v>1.083299058</v>
      </c>
      <c r="E51" s="154">
        <v>1.061581017</v>
      </c>
      <c r="F51" s="154">
        <v>1.05005918</v>
      </c>
      <c r="G51" s="154">
        <v>1.031553721</v>
      </c>
      <c r="H51" s="154">
        <v>1.027768015</v>
      </c>
      <c r="I51" s="154">
        <v>1.018670606</v>
      </c>
      <c r="J51" s="154">
        <v>1.007178158</v>
      </c>
      <c r="K51" s="154">
        <v>1.006438282</v>
      </c>
      <c r="L51" s="157">
        <v>1.002124408</v>
      </c>
    </row>
    <row r="52" spans="1:12" s="148" customFormat="1" ht="15.75" customHeight="1">
      <c r="A52" s="361" t="s">
        <v>136</v>
      </c>
      <c r="B52" s="154">
        <v>1.134298889</v>
      </c>
      <c r="C52" s="154">
        <v>1.109522475</v>
      </c>
      <c r="D52" s="154">
        <v>1.081257644</v>
      </c>
      <c r="E52" s="154">
        <v>1.05979103</v>
      </c>
      <c r="F52" s="154">
        <v>1.049286905</v>
      </c>
      <c r="G52" s="154">
        <v>1.031090761</v>
      </c>
      <c r="H52" s="154">
        <v>1.027244121</v>
      </c>
      <c r="I52" s="154">
        <v>1.0170738</v>
      </c>
      <c r="J52" s="154">
        <v>1.006707019</v>
      </c>
      <c r="K52" s="154">
        <v>1.006438282</v>
      </c>
      <c r="L52" s="157">
        <v>1.00151949</v>
      </c>
    </row>
    <row r="53" spans="1:12" s="148" customFormat="1" ht="15.75" customHeight="1">
      <c r="A53" s="361" t="s">
        <v>137</v>
      </c>
      <c r="B53" s="154">
        <v>1.132304901</v>
      </c>
      <c r="C53" s="154">
        <v>1.106211584</v>
      </c>
      <c r="D53" s="154">
        <v>1.079167297</v>
      </c>
      <c r="E53" s="154">
        <v>1.058780953</v>
      </c>
      <c r="F53" s="154">
        <v>1.048085799</v>
      </c>
      <c r="G53" s="154">
        <v>1.030414809</v>
      </c>
      <c r="H53" s="154">
        <v>1.02663943</v>
      </c>
      <c r="I53" s="154">
        <v>1.015942041</v>
      </c>
      <c r="J53" s="154">
        <v>1.006707019</v>
      </c>
      <c r="K53" s="154">
        <v>1.006438282</v>
      </c>
      <c r="L53" s="157">
        <v>1.001054</v>
      </c>
    </row>
    <row r="54" spans="1:12" s="148" customFormat="1" ht="15.75" customHeight="1">
      <c r="A54" s="361" t="s">
        <v>138</v>
      </c>
      <c r="B54" s="154">
        <v>1.130098947</v>
      </c>
      <c r="C54" s="154">
        <v>1.103370405</v>
      </c>
      <c r="D54" s="154">
        <v>1.077280978</v>
      </c>
      <c r="E54" s="154">
        <v>1.057227886</v>
      </c>
      <c r="F54" s="154">
        <v>1.046083595</v>
      </c>
      <c r="G54" s="154">
        <v>1.02933298</v>
      </c>
      <c r="H54" s="154">
        <v>1.025459126</v>
      </c>
      <c r="I54" s="154">
        <v>1.01469498</v>
      </c>
      <c r="J54" s="154">
        <v>1.006562074</v>
      </c>
      <c r="K54" s="154">
        <v>1.006227981</v>
      </c>
      <c r="L54" s="157">
        <v>1</v>
      </c>
    </row>
    <row r="55" spans="1:12" s="148" customFormat="1" ht="15.75" customHeight="1">
      <c r="A55" s="361" t="s">
        <v>139</v>
      </c>
      <c r="B55" s="154">
        <v>1.127837633</v>
      </c>
      <c r="C55" s="154">
        <v>1.099559333</v>
      </c>
      <c r="D55" s="154">
        <v>1.074663098</v>
      </c>
      <c r="E55" s="154">
        <v>1.055680258</v>
      </c>
      <c r="F55" s="154">
        <v>1.044439647</v>
      </c>
      <c r="G55" s="154">
        <v>1.029130242</v>
      </c>
      <c r="H55" s="154">
        <v>1.0245278309999999</v>
      </c>
      <c r="I55" s="154">
        <v>1.012592838</v>
      </c>
      <c r="J55" s="154">
        <v>1.006438282</v>
      </c>
      <c r="K55" s="154">
        <v>1.006227981</v>
      </c>
      <c r="L55" s="158"/>
    </row>
    <row r="56" spans="1:12" s="148" customFormat="1" ht="15.75" customHeight="1">
      <c r="A56" s="361" t="s">
        <v>140</v>
      </c>
      <c r="B56" s="154">
        <v>1.125892091</v>
      </c>
      <c r="C56" s="154">
        <v>1.096667421</v>
      </c>
      <c r="D56" s="154">
        <v>1.073031018</v>
      </c>
      <c r="E56" s="154">
        <v>1.05530879</v>
      </c>
      <c r="F56" s="154">
        <v>1.042386146</v>
      </c>
      <c r="G56" s="154">
        <v>1.029130242</v>
      </c>
      <c r="H56" s="154">
        <v>1.023809117</v>
      </c>
      <c r="I56" s="154">
        <v>1.011578225</v>
      </c>
      <c r="J56" s="154">
        <v>1.006438282</v>
      </c>
      <c r="K56" s="154">
        <v>1.006148495</v>
      </c>
      <c r="L56" s="158"/>
    </row>
    <row r="57" spans="1:12" s="148" customFormat="1" ht="15.75" customHeight="1">
      <c r="A57" s="361" t="s">
        <v>141</v>
      </c>
      <c r="B57" s="154">
        <v>1.124645984</v>
      </c>
      <c r="C57" s="154">
        <v>1.094369245</v>
      </c>
      <c r="D57" s="154">
        <v>1.07102285</v>
      </c>
      <c r="E57" s="154">
        <v>1.054105002</v>
      </c>
      <c r="F57" s="154">
        <v>1.039780456</v>
      </c>
      <c r="G57" s="154">
        <v>1.029130242</v>
      </c>
      <c r="H57" s="154">
        <v>1.023326107</v>
      </c>
      <c r="I57" s="154">
        <v>1.010951435</v>
      </c>
      <c r="J57" s="154">
        <v>1.006438282</v>
      </c>
      <c r="K57" s="154">
        <v>1.005223689</v>
      </c>
      <c r="L57" s="158"/>
    </row>
    <row r="58" spans="1:12" s="148" customFormat="1" ht="15.75" customHeight="1">
      <c r="A58" s="361" t="s">
        <v>142</v>
      </c>
      <c r="B58" s="154">
        <v>1.123358615</v>
      </c>
      <c r="C58" s="154">
        <v>1.092262271</v>
      </c>
      <c r="D58" s="154">
        <v>1.069651557</v>
      </c>
      <c r="E58" s="154">
        <v>1.053483447</v>
      </c>
      <c r="F58" s="154">
        <v>1.038100809</v>
      </c>
      <c r="G58" s="154">
        <v>1.029130242</v>
      </c>
      <c r="H58" s="154">
        <v>1.022982385</v>
      </c>
      <c r="I58" s="154">
        <v>1.010299792</v>
      </c>
      <c r="J58" s="154">
        <v>1.006438282</v>
      </c>
      <c r="K58" s="154">
        <v>1.005015651</v>
      </c>
      <c r="L58" s="158"/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35"/>
  <sheetViews>
    <sheetView zoomScalePageLayoutView="0" workbookViewId="0" topLeftCell="A1">
      <selection activeCell="M12" sqref="M12"/>
    </sheetView>
  </sheetViews>
  <sheetFormatPr defaultColWidth="9.33203125" defaultRowHeight="10.5"/>
  <cols>
    <col min="1" max="1" width="8.83203125" style="19" customWidth="1"/>
    <col min="2" max="2" width="13.16015625" style="19" customWidth="1"/>
    <col min="3" max="3" width="12.5" style="19" customWidth="1"/>
    <col min="4" max="4" width="18.16015625" style="19" customWidth="1"/>
    <col min="5" max="5" width="12.33203125" style="19" customWidth="1"/>
    <col min="6" max="6" width="12.16015625" style="19" customWidth="1"/>
    <col min="7" max="8" width="14" style="19" customWidth="1"/>
    <col min="9" max="16384" width="9.33203125" style="19" customWidth="1"/>
  </cols>
  <sheetData>
    <row r="1" spans="1:4" s="406" customFormat="1" ht="14.25" customHeight="1">
      <c r="A1" s="405" t="s">
        <v>338</v>
      </c>
      <c r="B1" s="405"/>
      <c r="C1" s="405"/>
      <c r="D1" s="405"/>
    </row>
    <row r="2" spans="1:4" s="341" customFormat="1" ht="10.5" customHeight="1">
      <c r="A2" s="174"/>
      <c r="B2" s="407"/>
      <c r="C2" s="174"/>
      <c r="D2" s="174"/>
    </row>
    <row r="3" spans="1:4" s="341" customFormat="1" ht="10.5" customHeight="1">
      <c r="A3" s="174"/>
      <c r="B3" s="407"/>
      <c r="C3" s="174"/>
      <c r="D3" s="174"/>
    </row>
    <row r="4" ht="10.5">
      <c r="A4" s="19" t="s">
        <v>51</v>
      </c>
    </row>
    <row r="5" ht="10.5">
      <c r="A5" s="40" t="s">
        <v>232</v>
      </c>
    </row>
    <row r="6" ht="10.5" customHeight="1">
      <c r="A6" s="40"/>
    </row>
    <row r="7" spans="1:7" s="183" customFormat="1" ht="11.25" customHeight="1">
      <c r="A7" s="282" t="s">
        <v>322</v>
      </c>
      <c r="B7" s="93"/>
      <c r="C7" s="283"/>
      <c r="D7" s="283"/>
      <c r="E7" s="283"/>
      <c r="F7" s="283"/>
      <c r="G7" s="283"/>
    </row>
    <row r="8" spans="1:7" s="183" customFormat="1" ht="11.25" customHeight="1">
      <c r="A8" s="284" t="s">
        <v>323</v>
      </c>
      <c r="B8" s="48"/>
      <c r="C8" s="283"/>
      <c r="D8" s="283"/>
      <c r="E8" s="283"/>
      <c r="F8" s="283"/>
      <c r="G8" s="283"/>
    </row>
    <row r="9" spans="1:7" s="183" customFormat="1" ht="11.25" customHeight="1">
      <c r="A9" s="282" t="s">
        <v>321</v>
      </c>
      <c r="B9" s="93"/>
      <c r="C9" s="283"/>
      <c r="D9" s="283"/>
      <c r="E9" s="283"/>
      <c r="F9" s="283"/>
      <c r="G9" s="283"/>
    </row>
    <row r="10" spans="1:7" s="183" customFormat="1" ht="11.25" customHeight="1">
      <c r="A10" s="284" t="s">
        <v>324</v>
      </c>
      <c r="B10" s="48"/>
      <c r="C10" s="283"/>
      <c r="D10" s="283"/>
      <c r="E10" s="283"/>
      <c r="F10" s="283"/>
      <c r="G10" s="283"/>
    </row>
    <row r="11" ht="15" customHeight="1" thickBot="1"/>
    <row r="12" spans="1:8" ht="12" thickBot="1" thickTop="1">
      <c r="A12" s="41" t="s">
        <v>3</v>
      </c>
      <c r="B12" s="20" t="s">
        <v>4</v>
      </c>
      <c r="C12" s="20" t="s">
        <v>5</v>
      </c>
      <c r="D12" s="20" t="s">
        <v>6</v>
      </c>
      <c r="E12" s="20" t="s">
        <v>7</v>
      </c>
      <c r="F12" s="20" t="s">
        <v>8</v>
      </c>
      <c r="G12" s="20" t="s">
        <v>9</v>
      </c>
      <c r="H12" s="20" t="s">
        <v>10</v>
      </c>
    </row>
    <row r="13" spans="1:2" ht="12" thickBot="1" thickTop="1">
      <c r="A13" s="115"/>
      <c r="B13" s="45"/>
    </row>
    <row r="14" spans="1:8" s="48" customFormat="1" ht="11.25" thickTop="1">
      <c r="A14" s="116" t="s">
        <v>1</v>
      </c>
      <c r="B14" s="46" t="s">
        <v>50</v>
      </c>
      <c r="C14" s="47" t="s">
        <v>52</v>
      </c>
      <c r="D14" s="47" t="s">
        <v>50</v>
      </c>
      <c r="E14" s="47" t="s">
        <v>53</v>
      </c>
      <c r="F14" s="47" t="s">
        <v>53</v>
      </c>
      <c r="G14" s="47" t="s">
        <v>53</v>
      </c>
      <c r="H14" s="258" t="s">
        <v>54</v>
      </c>
    </row>
    <row r="15" spans="1:8" s="48" customFormat="1" ht="10.5">
      <c r="A15" s="117"/>
      <c r="B15" s="49" t="s">
        <v>55</v>
      </c>
      <c r="C15" s="50" t="s">
        <v>56</v>
      </c>
      <c r="D15" s="50" t="s">
        <v>57</v>
      </c>
      <c r="E15" s="50" t="s">
        <v>58</v>
      </c>
      <c r="F15" s="50" t="s">
        <v>58</v>
      </c>
      <c r="G15" s="50" t="s">
        <v>58</v>
      </c>
      <c r="H15" s="259" t="s">
        <v>59</v>
      </c>
    </row>
    <row r="16" spans="1:8" s="48" customFormat="1" ht="10.5">
      <c r="A16" s="117"/>
      <c r="B16" s="49" t="s">
        <v>60</v>
      </c>
      <c r="C16" s="50" t="s">
        <v>61</v>
      </c>
      <c r="D16" s="50" t="s">
        <v>62</v>
      </c>
      <c r="E16" s="50" t="s">
        <v>55</v>
      </c>
      <c r="F16" s="50" t="s">
        <v>55</v>
      </c>
      <c r="G16" s="50" t="s">
        <v>55</v>
      </c>
      <c r="H16" s="259" t="s">
        <v>91</v>
      </c>
    </row>
    <row r="17" spans="1:8" s="48" customFormat="1" ht="10.5">
      <c r="A17" s="117"/>
      <c r="B17" s="49" t="s">
        <v>63</v>
      </c>
      <c r="C17" s="50" t="s">
        <v>64</v>
      </c>
      <c r="D17" s="50" t="s">
        <v>65</v>
      </c>
      <c r="E17" s="50" t="s">
        <v>221</v>
      </c>
      <c r="F17" s="50" t="s">
        <v>92</v>
      </c>
      <c r="G17" s="50" t="s">
        <v>66</v>
      </c>
      <c r="H17" s="259" t="s">
        <v>67</v>
      </c>
    </row>
    <row r="18" spans="1:8" s="48" customFormat="1" ht="10.5">
      <c r="A18" s="117"/>
      <c r="B18" s="49" t="s">
        <v>68</v>
      </c>
      <c r="C18" s="50" t="s">
        <v>69</v>
      </c>
      <c r="D18" s="50" t="s">
        <v>70</v>
      </c>
      <c r="E18" s="50" t="s">
        <v>222</v>
      </c>
      <c r="F18" s="50" t="s">
        <v>93</v>
      </c>
      <c r="G18" s="50"/>
      <c r="H18" s="259" t="s">
        <v>94</v>
      </c>
    </row>
    <row r="19" spans="1:8" s="48" customFormat="1" ht="10.5">
      <c r="A19" s="117"/>
      <c r="B19" s="49"/>
      <c r="C19" s="50" t="s">
        <v>71</v>
      </c>
      <c r="D19" s="50" t="s">
        <v>72</v>
      </c>
      <c r="E19" s="50"/>
      <c r="G19" s="50"/>
      <c r="H19" s="259"/>
    </row>
    <row r="20" spans="1:8" s="48" customFormat="1" ht="12.75" customHeight="1" thickBot="1">
      <c r="A20" s="260"/>
      <c r="B20" s="261"/>
      <c r="C20" s="261"/>
      <c r="D20" s="261" t="s">
        <v>73</v>
      </c>
      <c r="E20" s="262"/>
      <c r="F20" s="261"/>
      <c r="G20" s="261"/>
      <c r="H20" s="51"/>
    </row>
    <row r="21" ht="11.25" thickTop="1"/>
    <row r="22" spans="1:8" s="148" customFormat="1" ht="10.5">
      <c r="A22" s="338">
        <f>'06'!A49</f>
        <v>39448</v>
      </c>
      <c r="B22" s="263">
        <v>2894.28</v>
      </c>
      <c r="C22" s="342">
        <f>'06'!H49</f>
        <v>2850.64</v>
      </c>
      <c r="D22" s="263">
        <f aca="true" t="shared" si="0" ref="D22:D29">IF(B22=0,C22,IF(C22=0,0,IF(B22&gt;=C22,C22,B22)))</f>
        <v>2850.64</v>
      </c>
      <c r="E22" s="263">
        <v>868.29</v>
      </c>
      <c r="F22" s="263">
        <v>1447.14</v>
      </c>
      <c r="G22" s="263">
        <f aca="true" t="shared" si="1" ref="G22:G29">B22</f>
        <v>2894.28</v>
      </c>
      <c r="H22" s="263">
        <f aca="true" t="shared" si="2" ref="H22:H29">IF(D22&lt;=E22,D22*8%,IF(D22&lt;=F22,D22*9%,IF(D22&lt;=G22,D22*11%)))</f>
        <v>313.57</v>
      </c>
    </row>
    <row r="23" spans="1:8" s="148" customFormat="1" ht="10.5">
      <c r="A23" s="338">
        <f>'06'!A50</f>
        <v>39479</v>
      </c>
      <c r="B23" s="263">
        <f aca="true" t="shared" si="3" ref="B23:B29">B22</f>
        <v>2894.28</v>
      </c>
      <c r="C23" s="342">
        <f>'06'!H50</f>
        <v>2762.41</v>
      </c>
      <c r="D23" s="263">
        <f t="shared" si="0"/>
        <v>2762.41</v>
      </c>
      <c r="E23" s="263">
        <f aca="true" t="shared" si="4" ref="E23:F29">E22</f>
        <v>868.29</v>
      </c>
      <c r="F23" s="263">
        <f t="shared" si="4"/>
        <v>1447.14</v>
      </c>
      <c r="G23" s="263">
        <f t="shared" si="1"/>
        <v>2894.28</v>
      </c>
      <c r="H23" s="263">
        <f t="shared" si="2"/>
        <v>303.87</v>
      </c>
    </row>
    <row r="24" spans="1:8" s="148" customFormat="1" ht="10.5">
      <c r="A24" s="338">
        <f>'06'!A51</f>
        <v>39508</v>
      </c>
      <c r="B24" s="263">
        <v>3038.99</v>
      </c>
      <c r="C24" s="342">
        <f>'06'!H51</f>
        <v>3164.78</v>
      </c>
      <c r="D24" s="263">
        <f t="shared" si="0"/>
        <v>3038.99</v>
      </c>
      <c r="E24" s="263">
        <v>911.7</v>
      </c>
      <c r="F24" s="263">
        <v>1519.5</v>
      </c>
      <c r="G24" s="263">
        <f t="shared" si="1"/>
        <v>3038.99</v>
      </c>
      <c r="H24" s="263">
        <f t="shared" si="2"/>
        <v>334.29</v>
      </c>
    </row>
    <row r="25" spans="1:8" s="148" customFormat="1" ht="10.5">
      <c r="A25" s="338">
        <f>'06'!A52</f>
        <v>39539</v>
      </c>
      <c r="B25" s="263">
        <f t="shared" si="3"/>
        <v>3038.99</v>
      </c>
      <c r="C25" s="342">
        <f>'06'!H52</f>
        <v>3156.68</v>
      </c>
      <c r="D25" s="263">
        <f t="shared" si="0"/>
        <v>3038.99</v>
      </c>
      <c r="E25" s="263">
        <f t="shared" si="4"/>
        <v>911.7</v>
      </c>
      <c r="F25" s="263">
        <f t="shared" si="4"/>
        <v>1519.5</v>
      </c>
      <c r="G25" s="263">
        <f t="shared" si="1"/>
        <v>3038.99</v>
      </c>
      <c r="H25" s="263">
        <f t="shared" si="2"/>
        <v>334.29</v>
      </c>
    </row>
    <row r="26" spans="1:8" s="148" customFormat="1" ht="10.5">
      <c r="A26" s="338">
        <f>'06'!A53</f>
        <v>39569</v>
      </c>
      <c r="B26" s="263">
        <f t="shared" si="3"/>
        <v>3038.99</v>
      </c>
      <c r="C26" s="342">
        <f>'06'!H53</f>
        <v>3050.64</v>
      </c>
      <c r="D26" s="263">
        <f t="shared" si="0"/>
        <v>3038.99</v>
      </c>
      <c r="E26" s="263">
        <f t="shared" si="4"/>
        <v>911.7</v>
      </c>
      <c r="F26" s="263">
        <f t="shared" si="4"/>
        <v>1519.5</v>
      </c>
      <c r="G26" s="263">
        <f t="shared" si="1"/>
        <v>3038.99</v>
      </c>
      <c r="H26" s="263">
        <f t="shared" si="2"/>
        <v>334.29</v>
      </c>
    </row>
    <row r="27" spans="1:8" s="148" customFormat="1" ht="10.5">
      <c r="A27" s="338">
        <f>'06'!A54</f>
        <v>39600</v>
      </c>
      <c r="B27" s="263">
        <f t="shared" si="3"/>
        <v>3038.99</v>
      </c>
      <c r="C27" s="342">
        <f>'06'!H54</f>
        <v>3339.3</v>
      </c>
      <c r="D27" s="263">
        <f t="shared" si="0"/>
        <v>3038.99</v>
      </c>
      <c r="E27" s="263">
        <f t="shared" si="4"/>
        <v>911.7</v>
      </c>
      <c r="F27" s="263">
        <f t="shared" si="4"/>
        <v>1519.5</v>
      </c>
      <c r="G27" s="263">
        <f t="shared" si="1"/>
        <v>3038.99</v>
      </c>
      <c r="H27" s="263">
        <f t="shared" si="2"/>
        <v>334.29</v>
      </c>
    </row>
    <row r="28" spans="1:8" s="148" customFormat="1" ht="10.5">
      <c r="A28" s="338">
        <f>'06'!A55</f>
        <v>39630</v>
      </c>
      <c r="B28" s="263">
        <f t="shared" si="3"/>
        <v>3038.99</v>
      </c>
      <c r="C28" s="342">
        <f>'06'!H55</f>
        <v>3171.04</v>
      </c>
      <c r="D28" s="263">
        <f t="shared" si="0"/>
        <v>3038.99</v>
      </c>
      <c r="E28" s="263">
        <f t="shared" si="4"/>
        <v>911.7</v>
      </c>
      <c r="F28" s="263">
        <f t="shared" si="4"/>
        <v>1519.5</v>
      </c>
      <c r="G28" s="263">
        <f t="shared" si="1"/>
        <v>3038.99</v>
      </c>
      <c r="H28" s="263">
        <f t="shared" si="2"/>
        <v>334.29</v>
      </c>
    </row>
    <row r="29" spans="1:8" s="148" customFormat="1" ht="10.5">
      <c r="A29" s="338">
        <f>'06'!A56</f>
        <v>39661</v>
      </c>
      <c r="B29" s="263">
        <f t="shared" si="3"/>
        <v>3038.99</v>
      </c>
      <c r="C29" s="342">
        <f>'06'!H56</f>
        <v>4705.22</v>
      </c>
      <c r="D29" s="263">
        <f t="shared" si="0"/>
        <v>3038.99</v>
      </c>
      <c r="E29" s="263">
        <f t="shared" si="4"/>
        <v>911.7</v>
      </c>
      <c r="F29" s="263">
        <f t="shared" si="4"/>
        <v>1519.5</v>
      </c>
      <c r="G29" s="263">
        <f t="shared" si="1"/>
        <v>3038.99</v>
      </c>
      <c r="H29" s="263">
        <f t="shared" si="2"/>
        <v>334.29</v>
      </c>
    </row>
    <row r="31" spans="3:8" ht="10.5">
      <c r="C31" s="276">
        <f>SUM(C22:C29)</f>
        <v>26200.71</v>
      </c>
      <c r="H31" s="276">
        <f>SUM(H22:H29)</f>
        <v>2623.18</v>
      </c>
    </row>
    <row r="34" spans="5:6" ht="10.5">
      <c r="E34" s="174"/>
      <c r="F34" s="174" t="s">
        <v>319</v>
      </c>
    </row>
    <row r="35" spans="5:6" ht="12.75">
      <c r="E35" s="408" t="s">
        <v>320</v>
      </c>
      <c r="F35" s="174"/>
    </row>
  </sheetData>
  <sheetProtection/>
  <hyperlinks>
    <hyperlink ref="E35" r:id="rId1" display="www.sentenca.com.br"/>
  </hyperlinks>
  <printOptions/>
  <pageMargins left="0.984251968503937" right="0.5118110236220472" top="0.7874015748031497" bottom="0.7874015748031497" header="0.31496062992125984" footer="0.31496062992125984"/>
  <pageSetup horizontalDpi="600" verticalDpi="600" orientation="portrait" paperSize="9" r:id="rId2"/>
  <headerFooter>
    <oddHeader>&amp;R
Anexo: 08
Folha : 0&amp;P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H130"/>
  <sheetViews>
    <sheetView showGridLines="0" zoomScalePageLayoutView="0" workbookViewId="0" topLeftCell="A1">
      <selection activeCell="K16" sqref="K16"/>
    </sheetView>
  </sheetViews>
  <sheetFormatPr defaultColWidth="13.33203125" defaultRowHeight="11.25" customHeight="1"/>
  <cols>
    <col min="1" max="1" width="9" style="48" customWidth="1"/>
    <col min="2" max="5" width="13.66015625" style="48" bestFit="1" customWidth="1"/>
    <col min="6" max="6" width="12.33203125" style="48" customWidth="1"/>
    <col min="7" max="7" width="12.5" style="48" bestFit="1" customWidth="1"/>
    <col min="8" max="8" width="12" style="48" customWidth="1"/>
    <col min="9" max="16384" width="13.33203125" style="48" customWidth="1"/>
  </cols>
  <sheetData>
    <row r="1" spans="1:4" s="406" customFormat="1" ht="14.25" customHeight="1">
      <c r="A1" s="405" t="s">
        <v>339</v>
      </c>
      <c r="B1" s="405"/>
      <c r="C1" s="405"/>
      <c r="D1" s="405"/>
    </row>
    <row r="2" spans="1:4" s="341" customFormat="1" ht="10.5" customHeight="1">
      <c r="A2" s="174"/>
      <c r="B2" s="407"/>
      <c r="C2" s="174"/>
      <c r="D2" s="174"/>
    </row>
    <row r="3" spans="1:4" s="341" customFormat="1" ht="10.5" customHeight="1">
      <c r="A3" s="174"/>
      <c r="B3" s="407"/>
      <c r="C3" s="174"/>
      <c r="D3" s="174"/>
    </row>
    <row r="4" ht="11.25" customHeight="1">
      <c r="A4" s="48" t="s">
        <v>74</v>
      </c>
    </row>
    <row r="6" spans="1:7" s="183" customFormat="1" ht="11.25" customHeight="1">
      <c r="A6" s="282" t="s">
        <v>322</v>
      </c>
      <c r="B6" s="93"/>
      <c r="C6" s="283"/>
      <c r="D6" s="283"/>
      <c r="E6" s="283"/>
      <c r="F6" s="283"/>
      <c r="G6" s="283"/>
    </row>
    <row r="7" spans="1:7" s="183" customFormat="1" ht="11.25" customHeight="1">
      <c r="A7" s="284" t="s">
        <v>323</v>
      </c>
      <c r="B7" s="48"/>
      <c r="C7" s="283"/>
      <c r="D7" s="283"/>
      <c r="E7" s="283"/>
      <c r="F7" s="283"/>
      <c r="G7" s="283"/>
    </row>
    <row r="8" spans="1:7" s="183" customFormat="1" ht="11.25" customHeight="1">
      <c r="A8" s="282" t="s">
        <v>321</v>
      </c>
      <c r="B8" s="93"/>
      <c r="C8" s="283"/>
      <c r="D8" s="283"/>
      <c r="E8" s="283"/>
      <c r="F8" s="283"/>
      <c r="G8" s="283"/>
    </row>
    <row r="9" spans="1:7" s="183" customFormat="1" ht="11.25" customHeight="1">
      <c r="A9" s="284" t="s">
        <v>324</v>
      </c>
      <c r="B9" s="48"/>
      <c r="C9" s="283"/>
      <c r="D9" s="283"/>
      <c r="E9" s="283"/>
      <c r="F9" s="283"/>
      <c r="G9" s="283"/>
    </row>
    <row r="10" ht="15" customHeight="1" thickBot="1"/>
    <row r="11" spans="1:8" ht="11.25" customHeight="1" thickBot="1" thickTop="1">
      <c r="A11" s="94" t="s">
        <v>3</v>
      </c>
      <c r="B11" s="95" t="s">
        <v>4</v>
      </c>
      <c r="C11" s="95" t="s">
        <v>5</v>
      </c>
      <c r="D11" s="95" t="s">
        <v>6</v>
      </c>
      <c r="E11" s="95" t="s">
        <v>7</v>
      </c>
      <c r="F11" s="95" t="s">
        <v>8</v>
      </c>
      <c r="G11" s="95" t="s">
        <v>9</v>
      </c>
      <c r="H11" s="95" t="s">
        <v>10</v>
      </c>
    </row>
    <row r="12" ht="11.25" customHeight="1" thickBot="1" thickTop="1"/>
    <row r="13" spans="1:8" ht="11.25" customHeight="1" thickTop="1">
      <c r="A13" s="96" t="s">
        <v>1</v>
      </c>
      <c r="B13" s="47" t="s">
        <v>75</v>
      </c>
      <c r="C13" s="47" t="s">
        <v>75</v>
      </c>
      <c r="D13" s="46" t="s">
        <v>75</v>
      </c>
      <c r="E13" s="47" t="s">
        <v>75</v>
      </c>
      <c r="F13" s="47" t="s">
        <v>13</v>
      </c>
      <c r="G13" s="47" t="s">
        <v>76</v>
      </c>
      <c r="H13" s="97" t="s">
        <v>75</v>
      </c>
    </row>
    <row r="14" spans="1:8" ht="11.25" customHeight="1">
      <c r="A14" s="98"/>
      <c r="B14" s="149" t="s">
        <v>50</v>
      </c>
      <c r="C14" s="149" t="s">
        <v>209</v>
      </c>
      <c r="D14" s="49" t="s">
        <v>77</v>
      </c>
      <c r="E14" s="50" t="s">
        <v>77</v>
      </c>
      <c r="F14" s="50" t="s">
        <v>16</v>
      </c>
      <c r="G14" s="149" t="s">
        <v>183</v>
      </c>
      <c r="H14" s="214" t="s">
        <v>50</v>
      </c>
    </row>
    <row r="15" spans="1:8" ht="11.25" customHeight="1">
      <c r="A15" s="98"/>
      <c r="B15" s="149" t="s">
        <v>55</v>
      </c>
      <c r="C15" s="50" t="s">
        <v>78</v>
      </c>
      <c r="D15" s="159" t="s">
        <v>177</v>
      </c>
      <c r="E15" s="50" t="s">
        <v>79</v>
      </c>
      <c r="F15" s="50" t="s">
        <v>20</v>
      </c>
      <c r="G15" s="149" t="s">
        <v>182</v>
      </c>
      <c r="H15" s="214" t="s">
        <v>55</v>
      </c>
    </row>
    <row r="16" spans="1:8" ht="11.25" customHeight="1">
      <c r="A16" s="98"/>
      <c r="B16" s="50"/>
      <c r="C16" s="149" t="s">
        <v>209</v>
      </c>
      <c r="D16" s="159" t="s">
        <v>178</v>
      </c>
      <c r="E16" s="50" t="s">
        <v>80</v>
      </c>
      <c r="F16" s="50" t="s">
        <v>24</v>
      </c>
      <c r="G16" s="50"/>
      <c r="H16" s="214" t="s">
        <v>21</v>
      </c>
    </row>
    <row r="17" spans="1:8" ht="11.25" customHeight="1">
      <c r="A17" s="98"/>
      <c r="B17" s="50"/>
      <c r="C17" s="149" t="s">
        <v>210</v>
      </c>
      <c r="D17" s="159" t="s">
        <v>299</v>
      </c>
      <c r="E17" s="50"/>
      <c r="F17" s="50"/>
      <c r="G17" s="50"/>
      <c r="H17" s="99"/>
    </row>
    <row r="18" spans="1:8" ht="11.25" customHeight="1" thickBot="1">
      <c r="A18" s="100"/>
      <c r="B18" s="101"/>
      <c r="C18" s="101"/>
      <c r="D18" s="212" t="s">
        <v>172</v>
      </c>
      <c r="E18" s="101" t="s">
        <v>81</v>
      </c>
      <c r="F18" s="102"/>
      <c r="G18" s="101" t="s">
        <v>35</v>
      </c>
      <c r="H18" s="51" t="s">
        <v>82</v>
      </c>
    </row>
    <row r="19" spans="1:8" s="104" customFormat="1" ht="11.25" customHeight="1" thickTop="1">
      <c r="A19" s="49"/>
      <c r="B19" s="49"/>
      <c r="C19" s="49"/>
      <c r="D19" s="49"/>
      <c r="E19" s="49"/>
      <c r="F19" s="103"/>
      <c r="G19" s="49"/>
      <c r="H19" s="49"/>
    </row>
    <row r="20" spans="1:8" ht="11.25" customHeight="1">
      <c r="A20" s="105">
        <f>'06'!A20</f>
        <v>38565</v>
      </c>
      <c r="B20" s="220">
        <f>SUM('06'!C20:G20)</f>
        <v>950.32</v>
      </c>
      <c r="C20" s="106">
        <f>'07'!I23</f>
        <v>219.23</v>
      </c>
      <c r="D20" s="249">
        <v>93.84</v>
      </c>
      <c r="E20" s="107">
        <f aca="true" t="shared" si="0" ref="E20:E56">C20-D20</f>
        <v>125.39</v>
      </c>
      <c r="F20" s="135">
        <f>'01'!N21</f>
        <v>1.09955933</v>
      </c>
      <c r="G20" s="107">
        <f aca="true" t="shared" si="1" ref="G20:G56">E20*F20</f>
        <v>137.87</v>
      </c>
      <c r="H20" s="107">
        <f aca="true" t="shared" si="2" ref="H20:H56">B20*F20</f>
        <v>1044.93</v>
      </c>
    </row>
    <row r="21" spans="1:8" ht="11.25" customHeight="1">
      <c r="A21" s="105">
        <f>'06'!A21</f>
        <v>38596</v>
      </c>
      <c r="B21" s="220">
        <f>SUM('06'!C21:G21)</f>
        <v>1457.92</v>
      </c>
      <c r="C21" s="106">
        <f>'07'!I24</f>
        <v>275.07</v>
      </c>
      <c r="D21" s="249">
        <v>93.84</v>
      </c>
      <c r="E21" s="107">
        <f t="shared" si="0"/>
        <v>181.23</v>
      </c>
      <c r="F21" s="135">
        <f>'01'!N22</f>
        <v>1.09666742</v>
      </c>
      <c r="G21" s="107">
        <f t="shared" si="1"/>
        <v>198.75</v>
      </c>
      <c r="H21" s="107">
        <f t="shared" si="2"/>
        <v>1598.85</v>
      </c>
    </row>
    <row r="22" spans="1:8" ht="11.25" customHeight="1">
      <c r="A22" s="105">
        <f>'06'!A22</f>
        <v>38626</v>
      </c>
      <c r="B22" s="220">
        <f>SUM('06'!C22:G22)</f>
        <v>585.77</v>
      </c>
      <c r="C22" s="106">
        <f>'07'!I25</f>
        <v>211.2</v>
      </c>
      <c r="D22" s="249">
        <v>146.76</v>
      </c>
      <c r="E22" s="107">
        <f t="shared" si="0"/>
        <v>64.44</v>
      </c>
      <c r="F22" s="135">
        <f>'01'!N23</f>
        <v>1.09436925</v>
      </c>
      <c r="G22" s="107">
        <f t="shared" si="1"/>
        <v>70.52</v>
      </c>
      <c r="H22" s="107">
        <f t="shared" si="2"/>
        <v>641.05</v>
      </c>
    </row>
    <row r="23" spans="1:8" ht="11.25" customHeight="1">
      <c r="A23" s="105">
        <f>'06'!A23</f>
        <v>38657</v>
      </c>
      <c r="B23" s="220">
        <f>SUM('06'!C23:G23)</f>
        <v>1110.84</v>
      </c>
      <c r="C23" s="106">
        <f>'07'!I26</f>
        <v>247.58</v>
      </c>
      <c r="D23" s="249">
        <v>102.59</v>
      </c>
      <c r="E23" s="107">
        <f t="shared" si="0"/>
        <v>144.99</v>
      </c>
      <c r="F23" s="135">
        <f>'01'!N24</f>
        <v>1.09226227</v>
      </c>
      <c r="G23" s="107">
        <f t="shared" si="1"/>
        <v>158.37</v>
      </c>
      <c r="H23" s="107">
        <f t="shared" si="2"/>
        <v>1213.33</v>
      </c>
    </row>
    <row r="24" spans="1:8" ht="11.25" customHeight="1">
      <c r="A24" s="105">
        <f>'06'!A24</f>
        <v>38687</v>
      </c>
      <c r="B24" s="220">
        <f>SUM('06'!C24:G24)</f>
        <v>1686.64</v>
      </c>
      <c r="C24" s="106">
        <f>'07'!I27</f>
        <v>293.5</v>
      </c>
      <c r="D24" s="249">
        <v>93.84</v>
      </c>
      <c r="E24" s="107">
        <f t="shared" si="0"/>
        <v>199.66</v>
      </c>
      <c r="F24" s="135">
        <f>'01'!N25</f>
        <v>1.08978954</v>
      </c>
      <c r="G24" s="107">
        <f t="shared" si="1"/>
        <v>217.59</v>
      </c>
      <c r="H24" s="107">
        <f t="shared" si="2"/>
        <v>1838.08</v>
      </c>
    </row>
    <row r="25" spans="1:8" ht="11.25" customHeight="1">
      <c r="A25" s="105">
        <f>'06'!A25</f>
        <v>38718</v>
      </c>
      <c r="B25" s="220">
        <f>SUM('06'!C25:G25)</f>
        <v>1686.66</v>
      </c>
      <c r="C25" s="106">
        <f>'07'!I28</f>
        <v>293.5</v>
      </c>
      <c r="D25" s="249">
        <v>97.14</v>
      </c>
      <c r="E25" s="107">
        <f t="shared" si="0"/>
        <v>196.36</v>
      </c>
      <c r="F25" s="135">
        <f>'01'!N26</f>
        <v>1.08726057</v>
      </c>
      <c r="G25" s="107">
        <f t="shared" si="1"/>
        <v>213.49</v>
      </c>
      <c r="H25" s="107">
        <f t="shared" si="2"/>
        <v>1833.84</v>
      </c>
    </row>
    <row r="26" spans="1:8" ht="11.25" customHeight="1">
      <c r="A26" s="105">
        <f>'06'!A26</f>
        <v>38749</v>
      </c>
      <c r="B26" s="220">
        <f>SUM('06'!C26:G26)</f>
        <v>1179.09</v>
      </c>
      <c r="C26" s="106">
        <f>'07'!I29</f>
        <v>248.43</v>
      </c>
      <c r="D26" s="249">
        <v>97.14</v>
      </c>
      <c r="E26" s="107">
        <f t="shared" si="0"/>
        <v>151.29</v>
      </c>
      <c r="F26" s="135">
        <f>'01'!N27</f>
        <v>1.08647288</v>
      </c>
      <c r="G26" s="107">
        <f t="shared" si="1"/>
        <v>164.37</v>
      </c>
      <c r="H26" s="107">
        <f t="shared" si="2"/>
        <v>1281.05</v>
      </c>
    </row>
    <row r="27" spans="1:8" ht="11.25" customHeight="1">
      <c r="A27" s="105">
        <f>'06'!A27</f>
        <v>38777</v>
      </c>
      <c r="B27" s="220">
        <f>SUM('06'!C27:G27)</f>
        <v>721.26</v>
      </c>
      <c r="C27" s="106">
        <f>'07'!I30</f>
        <v>198.07</v>
      </c>
      <c r="D27" s="249">
        <v>97.14</v>
      </c>
      <c r="E27" s="107">
        <f t="shared" si="0"/>
        <v>100.93</v>
      </c>
      <c r="F27" s="135">
        <f>'01'!N28</f>
        <v>1.08422528</v>
      </c>
      <c r="G27" s="107">
        <f t="shared" si="1"/>
        <v>109.43</v>
      </c>
      <c r="H27" s="107">
        <f t="shared" si="2"/>
        <v>782.01</v>
      </c>
    </row>
    <row r="28" spans="1:8" ht="11.25" customHeight="1">
      <c r="A28" s="105">
        <f>'06'!A28</f>
        <v>38808</v>
      </c>
      <c r="B28" s="220">
        <f>SUM('06'!C28:G28)</f>
        <v>1160.65</v>
      </c>
      <c r="C28" s="106">
        <f>'07'!I31</f>
        <v>246.4</v>
      </c>
      <c r="D28" s="249">
        <v>97.14</v>
      </c>
      <c r="E28" s="107">
        <f t="shared" si="0"/>
        <v>149.26</v>
      </c>
      <c r="F28" s="135">
        <f>'01'!N29</f>
        <v>1.08329906</v>
      </c>
      <c r="G28" s="107">
        <f t="shared" si="1"/>
        <v>161.69</v>
      </c>
      <c r="H28" s="107">
        <f t="shared" si="2"/>
        <v>1257.33</v>
      </c>
    </row>
    <row r="29" spans="1:8" ht="11.25" customHeight="1">
      <c r="A29" s="105">
        <f>'06'!A29</f>
        <v>38838</v>
      </c>
      <c r="B29" s="220">
        <f>SUM('06'!C29:G29)</f>
        <v>1501.17</v>
      </c>
      <c r="C29" s="106">
        <f>'07'!I32</f>
        <v>283.86</v>
      </c>
      <c r="D29" s="249">
        <v>97.14</v>
      </c>
      <c r="E29" s="107">
        <f t="shared" si="0"/>
        <v>186.72</v>
      </c>
      <c r="F29" s="135">
        <f>'01'!N30</f>
        <v>1.08125764</v>
      </c>
      <c r="G29" s="107">
        <f t="shared" si="1"/>
        <v>201.89</v>
      </c>
      <c r="H29" s="107">
        <f t="shared" si="2"/>
        <v>1623.15</v>
      </c>
    </row>
    <row r="30" spans="1:8" ht="11.25" customHeight="1">
      <c r="A30" s="105">
        <f>'06'!A30</f>
        <v>38869</v>
      </c>
      <c r="B30" s="220">
        <f>SUM('06'!C30:G30)</f>
        <v>1287.24</v>
      </c>
      <c r="C30" s="106">
        <f>'07'!I33</f>
        <v>272.2</v>
      </c>
      <c r="D30" s="249">
        <v>106.85</v>
      </c>
      <c r="E30" s="107">
        <f t="shared" si="0"/>
        <v>165.35</v>
      </c>
      <c r="F30" s="135">
        <f>'01'!N31</f>
        <v>1.0791673</v>
      </c>
      <c r="G30" s="107">
        <f t="shared" si="1"/>
        <v>178.44</v>
      </c>
      <c r="H30" s="107">
        <f t="shared" si="2"/>
        <v>1389.15</v>
      </c>
    </row>
    <row r="31" spans="1:8" ht="11.25" customHeight="1">
      <c r="A31" s="105">
        <f>'06'!A31</f>
        <v>38899</v>
      </c>
      <c r="B31" s="220">
        <f>SUM('06'!C31:G31)</f>
        <v>992.22</v>
      </c>
      <c r="C31" s="106">
        <f>'07'!I34</f>
        <v>233.81</v>
      </c>
      <c r="D31" s="249">
        <v>101.99</v>
      </c>
      <c r="E31" s="107">
        <f t="shared" si="0"/>
        <v>131.82</v>
      </c>
      <c r="F31" s="135">
        <f>'01'!N32</f>
        <v>1.07728098</v>
      </c>
      <c r="G31" s="107">
        <f t="shared" si="1"/>
        <v>142.01</v>
      </c>
      <c r="H31" s="107">
        <f t="shared" si="2"/>
        <v>1068.9</v>
      </c>
    </row>
    <row r="32" spans="1:8" ht="11.25" customHeight="1">
      <c r="A32" s="105">
        <f>'06'!A32</f>
        <v>38930</v>
      </c>
      <c r="B32" s="220">
        <f>SUM('06'!C32:G32)</f>
        <v>1064.88</v>
      </c>
      <c r="C32" s="106">
        <f>'07'!I35</f>
        <v>241.8</v>
      </c>
      <c r="D32" s="249">
        <v>101.99</v>
      </c>
      <c r="E32" s="107">
        <f t="shared" si="0"/>
        <v>139.81</v>
      </c>
      <c r="F32" s="135">
        <f>'01'!N33</f>
        <v>1.0746631</v>
      </c>
      <c r="G32" s="107">
        <f t="shared" si="1"/>
        <v>150.25</v>
      </c>
      <c r="H32" s="107">
        <f t="shared" si="2"/>
        <v>1144.39</v>
      </c>
    </row>
    <row r="33" spans="1:8" ht="11.25" customHeight="1">
      <c r="A33" s="105">
        <f>'06'!A33</f>
        <v>38961</v>
      </c>
      <c r="B33" s="220">
        <f>SUM('06'!C33:G33)</f>
        <v>1225.04</v>
      </c>
      <c r="C33" s="106">
        <f>'07'!I36</f>
        <v>259.42</v>
      </c>
      <c r="D33" s="249">
        <v>101.99</v>
      </c>
      <c r="E33" s="107">
        <f t="shared" si="0"/>
        <v>157.43</v>
      </c>
      <c r="F33" s="135">
        <f>'01'!N34</f>
        <v>1.07303102</v>
      </c>
      <c r="G33" s="107">
        <f t="shared" si="1"/>
        <v>168.93</v>
      </c>
      <c r="H33" s="107">
        <f t="shared" si="2"/>
        <v>1314.51</v>
      </c>
    </row>
    <row r="34" spans="1:8" ht="11.25" customHeight="1">
      <c r="A34" s="105">
        <f>'06'!A34</f>
        <v>38991</v>
      </c>
      <c r="B34" s="220">
        <f>SUM('06'!C34:G34)</f>
        <v>949.99</v>
      </c>
      <c r="C34" s="106">
        <f>'07'!I37</f>
        <v>229.16</v>
      </c>
      <c r="D34" s="249">
        <v>101.99</v>
      </c>
      <c r="E34" s="107">
        <f t="shared" si="0"/>
        <v>127.17</v>
      </c>
      <c r="F34" s="135">
        <f>'01'!N35</f>
        <v>1.07102285</v>
      </c>
      <c r="G34" s="107">
        <f t="shared" si="1"/>
        <v>136.2</v>
      </c>
      <c r="H34" s="107">
        <f t="shared" si="2"/>
        <v>1017.46</v>
      </c>
    </row>
    <row r="35" spans="1:8" ht="11.25" customHeight="1">
      <c r="A35" s="105">
        <f>'06'!A35</f>
        <v>39022</v>
      </c>
      <c r="B35" s="220">
        <f>SUM('06'!C35:G35)</f>
        <v>1591.38</v>
      </c>
      <c r="C35" s="106">
        <f>'07'!I38</f>
        <v>308.2</v>
      </c>
      <c r="D35" s="249">
        <v>161.31</v>
      </c>
      <c r="E35" s="107">
        <f t="shared" si="0"/>
        <v>146.89</v>
      </c>
      <c r="F35" s="135">
        <f>'01'!N36</f>
        <v>1.06965156</v>
      </c>
      <c r="G35" s="107">
        <f t="shared" si="1"/>
        <v>157.12</v>
      </c>
      <c r="H35" s="107">
        <f t="shared" si="2"/>
        <v>1702.22</v>
      </c>
    </row>
    <row r="36" spans="1:8" ht="11.25" customHeight="1">
      <c r="A36" s="105">
        <f>'06'!A36</f>
        <v>39052</v>
      </c>
      <c r="B36" s="220">
        <f>SUM('06'!C36:G36)</f>
        <v>1734.08</v>
      </c>
      <c r="C36" s="106">
        <f>'07'!I39</f>
        <v>308.2</v>
      </c>
      <c r="D36" s="249">
        <v>114.52</v>
      </c>
      <c r="E36" s="107">
        <f t="shared" si="0"/>
        <v>193.68</v>
      </c>
      <c r="F36" s="135">
        <f>'01'!N37</f>
        <v>1.06802602</v>
      </c>
      <c r="G36" s="107">
        <f t="shared" si="1"/>
        <v>206.86</v>
      </c>
      <c r="H36" s="107">
        <f t="shared" si="2"/>
        <v>1852.04</v>
      </c>
    </row>
    <row r="37" spans="1:8" ht="11.25" customHeight="1">
      <c r="A37" s="105">
        <f>'06'!A37</f>
        <v>39083</v>
      </c>
      <c r="B37" s="220">
        <f>SUM('06'!C37:G37)</f>
        <v>1137.44</v>
      </c>
      <c r="C37" s="106">
        <f>'07'!I40</f>
        <v>249.78</v>
      </c>
      <c r="D37" s="249">
        <v>101.99</v>
      </c>
      <c r="E37" s="107">
        <f t="shared" si="0"/>
        <v>147.79</v>
      </c>
      <c r="F37" s="135">
        <f>'01'!N38</f>
        <v>1.06569322</v>
      </c>
      <c r="G37" s="107">
        <f t="shared" si="1"/>
        <v>157.5</v>
      </c>
      <c r="H37" s="107">
        <f t="shared" si="2"/>
        <v>1212.16</v>
      </c>
    </row>
    <row r="38" spans="1:8" ht="11.25" customHeight="1">
      <c r="A38" s="105">
        <f>'06'!A38</f>
        <v>39114</v>
      </c>
      <c r="B38" s="220">
        <f>SUM('06'!C38:G38)</f>
        <v>1358.99</v>
      </c>
      <c r="C38" s="106">
        <f>'07'!I41</f>
        <v>274.15</v>
      </c>
      <c r="D38" s="249">
        <v>101.99</v>
      </c>
      <c r="E38" s="107">
        <f t="shared" si="0"/>
        <v>172.16</v>
      </c>
      <c r="F38" s="135">
        <f>'01'!N39</f>
        <v>1.06492541</v>
      </c>
      <c r="G38" s="107">
        <f t="shared" si="1"/>
        <v>183.34</v>
      </c>
      <c r="H38" s="107">
        <f t="shared" si="2"/>
        <v>1447.22</v>
      </c>
    </row>
    <row r="39" spans="1:8" ht="11.25" customHeight="1">
      <c r="A39" s="105">
        <f>'06'!A39</f>
        <v>39142</v>
      </c>
      <c r="B39" s="220">
        <f>SUM('06'!C39:G39)</f>
        <v>1656.88</v>
      </c>
      <c r="C39" s="106">
        <f>'07'!I42</f>
        <v>306.92</v>
      </c>
      <c r="D39" s="249">
        <v>101.99</v>
      </c>
      <c r="E39" s="107">
        <f t="shared" si="0"/>
        <v>204.93</v>
      </c>
      <c r="F39" s="135">
        <f>'01'!N40</f>
        <v>1.06293135</v>
      </c>
      <c r="G39" s="107">
        <f t="shared" si="1"/>
        <v>217.83</v>
      </c>
      <c r="H39" s="107">
        <f t="shared" si="2"/>
        <v>1761.15</v>
      </c>
    </row>
    <row r="40" spans="1:8" ht="11.25" customHeight="1">
      <c r="A40" s="105">
        <f>'06'!A40</f>
        <v>39173</v>
      </c>
      <c r="B40" s="220">
        <f>SUM('06'!C40:G40)</f>
        <v>1735.2</v>
      </c>
      <c r="C40" s="106">
        <f>'07'!I43</f>
        <v>315.54</v>
      </c>
      <c r="D40" s="249">
        <v>98.03</v>
      </c>
      <c r="E40" s="107">
        <f t="shared" si="0"/>
        <v>217.51</v>
      </c>
      <c r="F40" s="135">
        <f>'01'!N41</f>
        <v>1.06158102</v>
      </c>
      <c r="G40" s="107">
        <f t="shared" si="1"/>
        <v>230.9</v>
      </c>
      <c r="H40" s="107">
        <f t="shared" si="2"/>
        <v>1842.06</v>
      </c>
    </row>
    <row r="41" spans="1:8" ht="11.25" customHeight="1">
      <c r="A41" s="105">
        <f>'06'!A41</f>
        <v>39203</v>
      </c>
      <c r="B41" s="220">
        <f>SUM('06'!C41:G41)</f>
        <v>1607.12</v>
      </c>
      <c r="C41" s="106">
        <f>'07'!I44</f>
        <v>307.68</v>
      </c>
      <c r="D41" s="249">
        <v>107.09</v>
      </c>
      <c r="E41" s="107">
        <f t="shared" si="0"/>
        <v>200.59</v>
      </c>
      <c r="F41" s="135">
        <f>'01'!N42</f>
        <v>1.05979103</v>
      </c>
      <c r="G41" s="107">
        <f t="shared" si="1"/>
        <v>212.58</v>
      </c>
      <c r="H41" s="107">
        <f t="shared" si="2"/>
        <v>1703.21</v>
      </c>
    </row>
    <row r="42" spans="1:8" ht="11.25" customHeight="1">
      <c r="A42" s="105">
        <f>'06'!A42</f>
        <v>39234</v>
      </c>
      <c r="B42" s="220">
        <f>SUM('06'!C42:G42)</f>
        <v>1716.96</v>
      </c>
      <c r="C42" s="106">
        <f>'07'!I45</f>
        <v>318.37</v>
      </c>
      <c r="D42" s="249">
        <v>107.09</v>
      </c>
      <c r="E42" s="107">
        <f t="shared" si="0"/>
        <v>211.28</v>
      </c>
      <c r="F42" s="135">
        <f>'01'!N43</f>
        <v>1.05878095</v>
      </c>
      <c r="G42" s="107">
        <f t="shared" si="1"/>
        <v>223.7</v>
      </c>
      <c r="H42" s="107">
        <f t="shared" si="2"/>
        <v>1817.88</v>
      </c>
    </row>
    <row r="43" spans="1:8" ht="11.25" customHeight="1">
      <c r="A43" s="105">
        <f>'06'!A43</f>
        <v>39264</v>
      </c>
      <c r="B43" s="220">
        <f>SUM('06'!C43:G43)</f>
        <v>1808.65</v>
      </c>
      <c r="C43" s="106">
        <f>'07'!I46</f>
        <v>318.37</v>
      </c>
      <c r="D43" s="249">
        <v>107.09</v>
      </c>
      <c r="E43" s="107">
        <f t="shared" si="0"/>
        <v>211.28</v>
      </c>
      <c r="F43" s="135">
        <f>'01'!N44</f>
        <v>1.05722789</v>
      </c>
      <c r="G43" s="107">
        <f t="shared" si="1"/>
        <v>223.37</v>
      </c>
      <c r="H43" s="107">
        <f t="shared" si="2"/>
        <v>1912.16</v>
      </c>
    </row>
    <row r="44" spans="1:8" ht="11.25" customHeight="1">
      <c r="A44" s="105">
        <f>'06'!A44</f>
        <v>39295</v>
      </c>
      <c r="B44" s="220">
        <f>SUM('06'!C44:G44)</f>
        <v>1713</v>
      </c>
      <c r="C44" s="106">
        <f>'07'!I47</f>
        <v>318.37</v>
      </c>
      <c r="D44" s="249">
        <v>107.09</v>
      </c>
      <c r="E44" s="107">
        <f t="shared" si="0"/>
        <v>211.28</v>
      </c>
      <c r="F44" s="135">
        <f>'01'!N45</f>
        <v>1.05568026</v>
      </c>
      <c r="G44" s="107">
        <f t="shared" si="1"/>
        <v>223.04</v>
      </c>
      <c r="H44" s="107">
        <f t="shared" si="2"/>
        <v>1808.38</v>
      </c>
    </row>
    <row r="45" spans="1:8" ht="11.25" customHeight="1">
      <c r="A45" s="105">
        <f>'06'!A45</f>
        <v>39326</v>
      </c>
      <c r="B45" s="220">
        <f>SUM('06'!C45:G45)</f>
        <v>1843.98</v>
      </c>
      <c r="C45" s="106">
        <f>'07'!I48</f>
        <v>318.37</v>
      </c>
      <c r="D45" s="249">
        <v>107.09</v>
      </c>
      <c r="E45" s="107">
        <f t="shared" si="0"/>
        <v>211.28</v>
      </c>
      <c r="F45" s="135">
        <f>'01'!N46</f>
        <v>1.05530879</v>
      </c>
      <c r="G45" s="107">
        <f t="shared" si="1"/>
        <v>222.97</v>
      </c>
      <c r="H45" s="107">
        <f t="shared" si="2"/>
        <v>1945.97</v>
      </c>
    </row>
    <row r="46" spans="1:8" ht="11.25" customHeight="1">
      <c r="A46" s="105">
        <f>'06'!A46</f>
        <v>39356</v>
      </c>
      <c r="B46" s="220">
        <f>SUM('06'!C46:G46)</f>
        <v>1704.6</v>
      </c>
      <c r="C46" s="106">
        <f>'07'!I49</f>
        <v>318.37</v>
      </c>
      <c r="D46" s="249">
        <v>107.09</v>
      </c>
      <c r="E46" s="107">
        <f t="shared" si="0"/>
        <v>211.28</v>
      </c>
      <c r="F46" s="135">
        <f>'01'!N47</f>
        <v>1.054105</v>
      </c>
      <c r="G46" s="107">
        <f t="shared" si="1"/>
        <v>222.71</v>
      </c>
      <c r="H46" s="107">
        <f t="shared" si="2"/>
        <v>1796.83</v>
      </c>
    </row>
    <row r="47" spans="1:8" ht="11.25" customHeight="1">
      <c r="A47" s="105">
        <f>'06'!A47</f>
        <v>39387</v>
      </c>
      <c r="B47" s="220">
        <f>SUM('06'!C47:G47)</f>
        <v>2618.59</v>
      </c>
      <c r="C47" s="106">
        <f>'07'!I50</f>
        <v>318.37</v>
      </c>
      <c r="D47" s="249">
        <v>183.05</v>
      </c>
      <c r="E47" s="107">
        <f t="shared" si="0"/>
        <v>135.32</v>
      </c>
      <c r="F47" s="135">
        <f>'01'!N48</f>
        <v>1.05348345</v>
      </c>
      <c r="G47" s="107">
        <f t="shared" si="1"/>
        <v>142.56</v>
      </c>
      <c r="H47" s="107">
        <f t="shared" si="2"/>
        <v>2758.64</v>
      </c>
    </row>
    <row r="48" spans="1:8" ht="11.25" customHeight="1">
      <c r="A48" s="105">
        <f>'06'!A48</f>
        <v>39417</v>
      </c>
      <c r="B48" s="220">
        <f>SUM('06'!C48:G48)</f>
        <v>3128.97</v>
      </c>
      <c r="C48" s="106">
        <f>'07'!I51</f>
        <v>318.37</v>
      </c>
      <c r="D48" s="249">
        <v>87.87</v>
      </c>
      <c r="E48" s="107">
        <f t="shared" si="0"/>
        <v>230.5</v>
      </c>
      <c r="F48" s="135">
        <f>'01'!N49</f>
        <v>1.05280965</v>
      </c>
      <c r="G48" s="107">
        <f t="shared" si="1"/>
        <v>242.67</v>
      </c>
      <c r="H48" s="107">
        <f t="shared" si="2"/>
        <v>3294.21</v>
      </c>
    </row>
    <row r="49" spans="1:8" ht="11.25" customHeight="1">
      <c r="A49" s="105">
        <f>'06'!A49</f>
        <v>39448</v>
      </c>
      <c r="B49" s="220">
        <f>SUM('06'!C49:G49)</f>
        <v>1671.13</v>
      </c>
      <c r="C49" s="106">
        <f>'08'!H22</f>
        <v>313.57</v>
      </c>
      <c r="D49" s="249">
        <v>106.15</v>
      </c>
      <c r="E49" s="107">
        <f t="shared" si="0"/>
        <v>207.42</v>
      </c>
      <c r="F49" s="135">
        <f>'01'!N50</f>
        <v>1.05174738</v>
      </c>
      <c r="G49" s="107">
        <f t="shared" si="1"/>
        <v>218.15</v>
      </c>
      <c r="H49" s="107">
        <f t="shared" si="2"/>
        <v>1757.61</v>
      </c>
    </row>
    <row r="50" spans="1:8" ht="11.25" customHeight="1">
      <c r="A50" s="105">
        <f>'06'!A50</f>
        <v>39479</v>
      </c>
      <c r="B50" s="220">
        <f>SUM('06'!C50:G50)</f>
        <v>1572.45</v>
      </c>
      <c r="C50" s="106">
        <f>'08'!H23</f>
        <v>303.87</v>
      </c>
      <c r="D50" s="249">
        <v>107.09</v>
      </c>
      <c r="E50" s="107">
        <f t="shared" si="0"/>
        <v>196.78</v>
      </c>
      <c r="F50" s="135">
        <f>'01'!N51</f>
        <v>1.05149187</v>
      </c>
      <c r="G50" s="107">
        <f t="shared" si="1"/>
        <v>206.91</v>
      </c>
      <c r="H50" s="107">
        <f t="shared" si="2"/>
        <v>1653.42</v>
      </c>
    </row>
    <row r="51" spans="1:8" ht="11.25" customHeight="1">
      <c r="A51" s="105">
        <f>'06'!A51</f>
        <v>39508</v>
      </c>
      <c r="B51" s="220">
        <f>SUM('06'!C51:G51)</f>
        <v>1995.8</v>
      </c>
      <c r="C51" s="106">
        <f>'08'!H24</f>
        <v>334.29</v>
      </c>
      <c r="D51" s="249">
        <v>105.2</v>
      </c>
      <c r="E51" s="107">
        <f t="shared" si="0"/>
        <v>229.09</v>
      </c>
      <c r="F51" s="135">
        <f>'01'!N52</f>
        <v>1.05106199</v>
      </c>
      <c r="G51" s="107">
        <f t="shared" si="1"/>
        <v>240.79</v>
      </c>
      <c r="H51" s="107">
        <f t="shared" si="2"/>
        <v>2097.71</v>
      </c>
    </row>
    <row r="52" spans="1:8" ht="11.25" customHeight="1">
      <c r="A52" s="105">
        <f>'06'!A52</f>
        <v>39539</v>
      </c>
      <c r="B52" s="220">
        <f>SUM('06'!C52:G52)</f>
        <v>1611.22</v>
      </c>
      <c r="C52" s="106">
        <f>'08'!H25</f>
        <v>334.29</v>
      </c>
      <c r="D52" s="249">
        <v>170</v>
      </c>
      <c r="E52" s="107">
        <f t="shared" si="0"/>
        <v>164.29</v>
      </c>
      <c r="F52" s="135">
        <f>'01'!N53</f>
        <v>1.05005918</v>
      </c>
      <c r="G52" s="107">
        <f t="shared" si="1"/>
        <v>172.51</v>
      </c>
      <c r="H52" s="107">
        <f t="shared" si="2"/>
        <v>1691.88</v>
      </c>
    </row>
    <row r="53" spans="1:8" ht="11.25" customHeight="1">
      <c r="A53" s="105">
        <f>'06'!A53</f>
        <v>39569</v>
      </c>
      <c r="B53" s="220">
        <f>SUM('06'!C53:G53)</f>
        <v>1735.68</v>
      </c>
      <c r="C53" s="106">
        <f>'08'!H26</f>
        <v>334.29</v>
      </c>
      <c r="D53" s="249">
        <v>118.34</v>
      </c>
      <c r="E53" s="107">
        <f t="shared" si="0"/>
        <v>215.95</v>
      </c>
      <c r="F53" s="135">
        <f>'01'!N54</f>
        <v>1.04928691</v>
      </c>
      <c r="G53" s="107">
        <f t="shared" si="1"/>
        <v>226.59</v>
      </c>
      <c r="H53" s="107">
        <f t="shared" si="2"/>
        <v>1821.23</v>
      </c>
    </row>
    <row r="54" spans="1:8" ht="11.25" customHeight="1">
      <c r="A54" s="105">
        <f>'06'!A54</f>
        <v>39600</v>
      </c>
      <c r="B54" s="220">
        <f>SUM('06'!C54:G54)</f>
        <v>1941.04</v>
      </c>
      <c r="C54" s="106">
        <f>'08'!H27</f>
        <v>334.29</v>
      </c>
      <c r="D54" s="249">
        <v>125.84</v>
      </c>
      <c r="E54" s="107">
        <f t="shared" si="0"/>
        <v>208.45</v>
      </c>
      <c r="F54" s="135">
        <f>'01'!N55</f>
        <v>1.0480858</v>
      </c>
      <c r="G54" s="107">
        <f t="shared" si="1"/>
        <v>218.47</v>
      </c>
      <c r="H54" s="107">
        <f t="shared" si="2"/>
        <v>2034.38</v>
      </c>
    </row>
    <row r="55" spans="1:8" ht="11.25" customHeight="1">
      <c r="A55" s="105">
        <f>'06'!A55</f>
        <v>39630</v>
      </c>
      <c r="B55" s="220">
        <f>SUM('06'!C55:G55)</f>
        <v>1772.78</v>
      </c>
      <c r="C55" s="106">
        <f>'08'!H28</f>
        <v>334.29</v>
      </c>
      <c r="D55" s="249">
        <v>125.84</v>
      </c>
      <c r="E55" s="107">
        <f t="shared" si="0"/>
        <v>208.45</v>
      </c>
      <c r="F55" s="135">
        <f>'01'!N56</f>
        <v>1.0460836</v>
      </c>
      <c r="G55" s="107">
        <f t="shared" si="1"/>
        <v>218.06</v>
      </c>
      <c r="H55" s="107">
        <f t="shared" si="2"/>
        <v>1854.48</v>
      </c>
    </row>
    <row r="56" spans="1:8" ht="11.25" customHeight="1">
      <c r="A56" s="105">
        <f>'06'!A56</f>
        <v>39661</v>
      </c>
      <c r="B56" s="220">
        <f>SUM('06'!C56:G56)</f>
        <v>3337.63</v>
      </c>
      <c r="C56" s="106">
        <f>'08'!H29</f>
        <v>334.29</v>
      </c>
      <c r="D56" s="249">
        <v>123.08</v>
      </c>
      <c r="E56" s="107">
        <f t="shared" si="0"/>
        <v>211.21</v>
      </c>
      <c r="F56" s="135">
        <f>'01'!N57</f>
        <v>1.04443965</v>
      </c>
      <c r="G56" s="107">
        <f t="shared" si="1"/>
        <v>220.6</v>
      </c>
      <c r="H56" s="107">
        <f t="shared" si="2"/>
        <v>3485.95</v>
      </c>
    </row>
    <row r="57" spans="1:8" ht="11.25" customHeight="1">
      <c r="A57" s="254"/>
      <c r="B57" s="255"/>
      <c r="C57" s="227"/>
      <c r="D57" s="227"/>
      <c r="E57" s="256"/>
      <c r="F57" s="257"/>
      <c r="G57" s="256"/>
      <c r="H57" s="256"/>
    </row>
    <row r="58" spans="1:8" ht="11.25" customHeight="1">
      <c r="A58" s="104"/>
      <c r="B58" s="215">
        <f>SUM(B20:B57)</f>
        <v>58553.26</v>
      </c>
      <c r="C58" s="215">
        <f>SUM(C20:C56)</f>
        <v>10675.47</v>
      </c>
      <c r="D58" s="215">
        <f>SUM(D20:D56)</f>
        <v>4106.21</v>
      </c>
      <c r="E58" s="216">
        <f>SUM(E20:E56)</f>
        <v>6569.26</v>
      </c>
      <c r="F58" s="281"/>
      <c r="G58" s="216">
        <f>SUM(G20:G56)</f>
        <v>6999.03</v>
      </c>
      <c r="H58" s="216">
        <f>SUM(H20:H56)</f>
        <v>62298.82</v>
      </c>
    </row>
    <row r="59" ht="11.25" customHeight="1">
      <c r="E59" s="108"/>
    </row>
    <row r="60" ht="11.25" customHeight="1">
      <c r="E60" s="108"/>
    </row>
    <row r="61" spans="5:6" ht="11.25" customHeight="1">
      <c r="E61" s="174"/>
      <c r="F61" s="174" t="s">
        <v>319</v>
      </c>
    </row>
    <row r="62" spans="5:6" ht="11.25" customHeight="1">
      <c r="E62" s="408" t="s">
        <v>320</v>
      </c>
      <c r="F62" s="174"/>
    </row>
    <row r="63" ht="11.25" customHeight="1">
      <c r="E63" s="108"/>
    </row>
    <row r="64" ht="11.25" customHeight="1">
      <c r="E64" s="108"/>
    </row>
    <row r="65" ht="11.25" customHeight="1">
      <c r="E65" s="108"/>
    </row>
    <row r="66" ht="11.25" customHeight="1">
      <c r="E66" s="108"/>
    </row>
    <row r="67" ht="11.25" customHeight="1">
      <c r="E67" s="108"/>
    </row>
    <row r="68" ht="11.25" customHeight="1">
      <c r="E68" s="108"/>
    </row>
    <row r="69" ht="11.25" customHeight="1">
      <c r="E69" s="108"/>
    </row>
    <row r="70" ht="11.25" customHeight="1">
      <c r="E70" s="108"/>
    </row>
    <row r="71" ht="11.25" customHeight="1">
      <c r="E71" s="108"/>
    </row>
    <row r="72" ht="11.25" customHeight="1">
      <c r="E72" s="108"/>
    </row>
    <row r="73" ht="11.25" customHeight="1">
      <c r="E73" s="108"/>
    </row>
    <row r="74" ht="11.25" customHeight="1">
      <c r="E74" s="108"/>
    </row>
    <row r="75" ht="11.25" customHeight="1">
      <c r="E75" s="108"/>
    </row>
    <row r="76" ht="11.25" customHeight="1">
      <c r="E76" s="108"/>
    </row>
    <row r="77" ht="11.25" customHeight="1">
      <c r="E77" s="108"/>
    </row>
    <row r="78" ht="11.25" customHeight="1">
      <c r="E78" s="108"/>
    </row>
    <row r="79" ht="11.25" customHeight="1">
      <c r="E79" s="108"/>
    </row>
    <row r="80" ht="11.25" customHeight="1">
      <c r="E80" s="108"/>
    </row>
    <row r="81" ht="11.25" customHeight="1">
      <c r="E81" s="108"/>
    </row>
    <row r="82" ht="11.25" customHeight="1">
      <c r="E82" s="108"/>
    </row>
    <row r="83" ht="11.25" customHeight="1">
      <c r="E83" s="108"/>
    </row>
    <row r="84" ht="11.25" customHeight="1">
      <c r="E84" s="108"/>
    </row>
    <row r="85" ht="11.25" customHeight="1">
      <c r="E85" s="108"/>
    </row>
    <row r="86" ht="11.25" customHeight="1">
      <c r="E86" s="108"/>
    </row>
    <row r="87" ht="11.25" customHeight="1">
      <c r="E87" s="108"/>
    </row>
    <row r="88" ht="11.25" customHeight="1">
      <c r="E88" s="108"/>
    </row>
    <row r="89" ht="11.25" customHeight="1">
      <c r="E89" s="108"/>
    </row>
    <row r="90" ht="11.25" customHeight="1">
      <c r="E90" s="108"/>
    </row>
    <row r="91" ht="11.25" customHeight="1">
      <c r="E91" s="108"/>
    </row>
    <row r="92" ht="11.25" customHeight="1">
      <c r="E92" s="108"/>
    </row>
    <row r="93" ht="11.25" customHeight="1">
      <c r="E93" s="108"/>
    </row>
    <row r="94" ht="11.25" customHeight="1">
      <c r="E94" s="108"/>
    </row>
    <row r="95" ht="11.25" customHeight="1">
      <c r="E95" s="108"/>
    </row>
    <row r="96" ht="11.25" customHeight="1">
      <c r="E96" s="108"/>
    </row>
    <row r="97" ht="11.25" customHeight="1">
      <c r="E97" s="108"/>
    </row>
    <row r="98" ht="11.25" customHeight="1">
      <c r="E98" s="108"/>
    </row>
    <row r="99" ht="11.25" customHeight="1">
      <c r="E99" s="108"/>
    </row>
    <row r="100" ht="11.25" customHeight="1">
      <c r="E100" s="108"/>
    </row>
    <row r="101" ht="11.25" customHeight="1">
      <c r="E101" s="108"/>
    </row>
    <row r="102" ht="11.25" customHeight="1">
      <c r="E102" s="108"/>
    </row>
    <row r="103" ht="11.25" customHeight="1">
      <c r="E103" s="108"/>
    </row>
    <row r="104" ht="11.25" customHeight="1">
      <c r="E104" s="108"/>
    </row>
    <row r="105" ht="11.25" customHeight="1">
      <c r="E105" s="108"/>
    </row>
    <row r="106" ht="11.25" customHeight="1">
      <c r="E106" s="108"/>
    </row>
    <row r="107" ht="11.25" customHeight="1">
      <c r="E107" s="108"/>
    </row>
    <row r="108" ht="11.25" customHeight="1">
      <c r="E108" s="108"/>
    </row>
    <row r="109" ht="11.25" customHeight="1">
      <c r="E109" s="108"/>
    </row>
    <row r="110" ht="11.25" customHeight="1">
      <c r="E110" s="108"/>
    </row>
    <row r="111" ht="11.25" customHeight="1">
      <c r="E111" s="108"/>
    </row>
    <row r="112" ht="11.25" customHeight="1">
      <c r="E112" s="108"/>
    </row>
    <row r="113" ht="11.25" customHeight="1">
      <c r="E113" s="108"/>
    </row>
    <row r="114" ht="11.25" customHeight="1">
      <c r="E114" s="108"/>
    </row>
    <row r="115" ht="11.25" customHeight="1">
      <c r="E115" s="108"/>
    </row>
    <row r="116" ht="11.25" customHeight="1">
      <c r="E116" s="108"/>
    </row>
    <row r="117" ht="11.25" customHeight="1">
      <c r="E117" s="108"/>
    </row>
    <row r="118" ht="11.25" customHeight="1">
      <c r="E118" s="108"/>
    </row>
    <row r="119" ht="11.25" customHeight="1">
      <c r="E119" s="108"/>
    </row>
    <row r="120" ht="11.25" customHeight="1">
      <c r="E120" s="108"/>
    </row>
    <row r="121" ht="11.25" customHeight="1">
      <c r="E121" s="108"/>
    </row>
    <row r="122" ht="11.25" customHeight="1">
      <c r="E122" s="108"/>
    </row>
    <row r="123" ht="11.25" customHeight="1">
      <c r="E123" s="108"/>
    </row>
    <row r="124" ht="11.25" customHeight="1">
      <c r="E124" s="108"/>
    </row>
    <row r="125" ht="11.25" customHeight="1">
      <c r="E125" s="108"/>
    </row>
    <row r="126" ht="11.25" customHeight="1">
      <c r="E126" s="108"/>
    </row>
    <row r="127" ht="11.25" customHeight="1">
      <c r="E127" s="108"/>
    </row>
    <row r="128" ht="11.25" customHeight="1">
      <c r="E128" s="108"/>
    </row>
    <row r="129" ht="11.25" customHeight="1">
      <c r="E129" s="108"/>
    </row>
    <row r="130" ht="11.25" customHeight="1">
      <c r="E130" s="108"/>
    </row>
  </sheetData>
  <sheetProtection/>
  <hyperlinks>
    <hyperlink ref="E62" r:id="rId1" display="www.sentenca.com.br"/>
  </hyperlinks>
  <printOptions/>
  <pageMargins left="0.984251968503937" right="0.5905511811023623" top="0.7874015748031497" bottom="0.5905511811023623" header="0.31496062992125984" footer="0.35433070866141736"/>
  <pageSetup horizontalDpi="300" verticalDpi="300" orientation="portrait" paperSize="9" r:id="rId2"/>
  <headerFooter alignWithMargins="0">
    <oddHeader>&amp;R
Anexo: 09
Folha : 0&amp;P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F60"/>
  <sheetViews>
    <sheetView zoomScalePageLayoutView="0" workbookViewId="0" topLeftCell="A21">
      <selection activeCell="H36" sqref="H36"/>
    </sheetView>
  </sheetViews>
  <sheetFormatPr defaultColWidth="13.33203125" defaultRowHeight="10.5"/>
  <cols>
    <col min="1" max="1" width="64.66015625" style="48" customWidth="1"/>
    <col min="2" max="2" width="9.16015625" style="48" customWidth="1"/>
    <col min="3" max="3" width="16.16015625" style="109" customWidth="1"/>
    <col min="4" max="16384" width="13.33203125" style="48" customWidth="1"/>
  </cols>
  <sheetData>
    <row r="1" spans="1:3" s="406" customFormat="1" ht="14.25" customHeight="1">
      <c r="A1" s="405" t="s">
        <v>318</v>
      </c>
      <c r="B1" s="405"/>
      <c r="C1" s="405"/>
    </row>
    <row r="2" spans="1:3" s="341" customFormat="1" ht="10.5" customHeight="1">
      <c r="A2" s="174"/>
      <c r="B2" s="407"/>
      <c r="C2" s="174"/>
    </row>
    <row r="3" spans="1:3" s="341" customFormat="1" ht="10.5" customHeight="1">
      <c r="A3" s="174"/>
      <c r="B3" s="407"/>
      <c r="C3" s="174"/>
    </row>
    <row r="4" ht="1.5" customHeight="1" hidden="1">
      <c r="B4" s="109"/>
    </row>
    <row r="5" ht="1.5" customHeight="1" hidden="1">
      <c r="B5" s="109"/>
    </row>
    <row r="6" spans="1:3" ht="15" customHeight="1">
      <c r="A6" s="403" t="s">
        <v>187</v>
      </c>
      <c r="B6" s="403"/>
      <c r="C6" s="403"/>
    </row>
    <row r="7" spans="1:3" s="222" customFormat="1" ht="12.75" customHeight="1">
      <c r="A7" s="403" t="s">
        <v>188</v>
      </c>
      <c r="B7" s="403"/>
      <c r="C7" s="403"/>
    </row>
    <row r="8" ht="19.5" customHeight="1">
      <c r="B8" s="109"/>
    </row>
    <row r="9" spans="1:6" s="183" customFormat="1" ht="11.25" customHeight="1">
      <c r="A9" s="282" t="s">
        <v>322</v>
      </c>
      <c r="B9" s="93"/>
      <c r="C9" s="283"/>
      <c r="D9" s="283"/>
      <c r="E9" s="283"/>
      <c r="F9" s="283"/>
    </row>
    <row r="10" spans="1:6" s="183" customFormat="1" ht="11.25" customHeight="1">
      <c r="A10" s="284" t="s">
        <v>323</v>
      </c>
      <c r="B10" s="48"/>
      <c r="C10" s="283"/>
      <c r="D10" s="283"/>
      <c r="E10" s="283"/>
      <c r="F10" s="283"/>
    </row>
    <row r="11" spans="1:6" s="183" customFormat="1" ht="11.25" customHeight="1">
      <c r="A11" s="282" t="s">
        <v>321</v>
      </c>
      <c r="B11" s="93"/>
      <c r="C11" s="283"/>
      <c r="D11" s="283"/>
      <c r="E11" s="283"/>
      <c r="F11" s="283"/>
    </row>
    <row r="12" spans="1:6" s="183" customFormat="1" ht="11.25" customHeight="1">
      <c r="A12" s="284" t="s">
        <v>324</v>
      </c>
      <c r="B12" s="48"/>
      <c r="C12" s="283"/>
      <c r="D12" s="283"/>
      <c r="E12" s="283"/>
      <c r="F12" s="283"/>
    </row>
    <row r="13" spans="1:3" ht="10.5">
      <c r="A13" s="93"/>
      <c r="B13" s="109"/>
      <c r="C13" s="223"/>
    </row>
    <row r="14" spans="1:3" ht="15.75" customHeight="1">
      <c r="A14" s="93"/>
      <c r="B14" s="109"/>
      <c r="C14" s="223"/>
    </row>
    <row r="15" spans="1:3" ht="4.5" customHeight="1">
      <c r="A15" s="93"/>
      <c r="B15" s="109"/>
      <c r="C15" s="223"/>
    </row>
    <row r="16" spans="1:3" ht="10.5">
      <c r="A16" s="165" t="s">
        <v>189</v>
      </c>
      <c r="B16" s="224" t="s">
        <v>31</v>
      </c>
      <c r="C16" s="223">
        <f>'01'!O59+'02'!K58+'03'!K58+'04'!N58+'05'!O61</f>
        <v>72542.52</v>
      </c>
    </row>
    <row r="17" spans="1:3" ht="10.5">
      <c r="A17" s="225"/>
      <c r="B17" s="224"/>
      <c r="C17" s="223"/>
    </row>
    <row r="18" spans="1:3" ht="10.5">
      <c r="A18" s="225" t="s">
        <v>83</v>
      </c>
      <c r="B18" s="224" t="s">
        <v>31</v>
      </c>
      <c r="C18" s="226">
        <f>'05'!O59</f>
        <v>1769.58</v>
      </c>
    </row>
    <row r="19" spans="1:3" ht="10.5">
      <c r="A19" s="225"/>
      <c r="B19" s="224"/>
      <c r="C19" s="226"/>
    </row>
    <row r="20" spans="1:3" ht="10.5">
      <c r="A20" s="225" t="s">
        <v>99</v>
      </c>
      <c r="B20" s="224" t="s">
        <v>31</v>
      </c>
      <c r="C20" s="223">
        <v>0</v>
      </c>
    </row>
    <row r="21" spans="1:3" ht="10.5">
      <c r="A21" s="225"/>
      <c r="B21" s="224"/>
      <c r="C21" s="223"/>
    </row>
    <row r="22" spans="1:3" ht="10.5">
      <c r="A22" s="165" t="s">
        <v>233</v>
      </c>
      <c r="B22" s="224" t="s">
        <v>31</v>
      </c>
      <c r="C22" s="223">
        <f>'05'!O57+'05'!O58</f>
        <v>3266.22</v>
      </c>
    </row>
    <row r="23" spans="1:3" ht="10.5">
      <c r="A23" s="225"/>
      <c r="B23" s="224"/>
      <c r="C23" s="223"/>
    </row>
    <row r="24" spans="1:4" ht="10.5">
      <c r="A24" s="165" t="s">
        <v>190</v>
      </c>
      <c r="B24" s="224" t="s">
        <v>31</v>
      </c>
      <c r="C24" s="223">
        <f>'09'!G58</f>
        <v>6999.03</v>
      </c>
      <c r="D24" s="227"/>
    </row>
    <row r="25" spans="1:4" ht="10.5">
      <c r="A25" s="225"/>
      <c r="B25" s="224"/>
      <c r="C25" s="223"/>
      <c r="D25" s="108"/>
    </row>
    <row r="26" spans="1:4" ht="10.5">
      <c r="A26" s="225" t="s">
        <v>191</v>
      </c>
      <c r="B26" s="224" t="s">
        <v>31</v>
      </c>
      <c r="C26" s="226">
        <f>'01'!T59+'02'!P58+'03'!P58+'04'!S58+'05'!T61</f>
        <v>6977.54</v>
      </c>
      <c r="D26" s="108"/>
    </row>
    <row r="27" spans="2:4" ht="10.5">
      <c r="B27" s="224"/>
      <c r="C27" s="223"/>
      <c r="D27" s="228"/>
    </row>
    <row r="28" spans="1:3" ht="10.5">
      <c r="A28" s="225" t="s">
        <v>84</v>
      </c>
      <c r="B28" s="224" t="s">
        <v>31</v>
      </c>
      <c r="C28" s="229">
        <f>C16-(C18+C20+C22+C24+C26)</f>
        <v>53530.15</v>
      </c>
    </row>
    <row r="29" spans="1:5" ht="10.5">
      <c r="A29" s="225"/>
      <c r="B29" s="224"/>
      <c r="C29" s="227"/>
      <c r="E29" s="299"/>
    </row>
    <row r="30" spans="1:3" ht="10.5" customHeight="1">
      <c r="A30" s="184" t="s">
        <v>192</v>
      </c>
      <c r="B30" s="224"/>
      <c r="C30" s="230">
        <v>41</v>
      </c>
    </row>
    <row r="31" spans="1:3" ht="10.5">
      <c r="A31" s="225"/>
      <c r="B31" s="224"/>
      <c r="C31" s="223"/>
    </row>
    <row r="32" spans="1:3" ht="10.5">
      <c r="A32" s="231" t="s">
        <v>193</v>
      </c>
      <c r="B32" s="232" t="s">
        <v>31</v>
      </c>
      <c r="C32" s="223">
        <f>C28/C30</f>
        <v>1305.61</v>
      </c>
    </row>
    <row r="33" spans="1:3" ht="10.5">
      <c r="A33" s="225"/>
      <c r="B33" s="224"/>
      <c r="C33" s="223"/>
    </row>
    <row r="34" spans="1:3" ht="10.5">
      <c r="A34" s="48" t="s">
        <v>85</v>
      </c>
      <c r="B34" s="224" t="s">
        <v>31</v>
      </c>
      <c r="C34" s="233">
        <v>0</v>
      </c>
    </row>
    <row r="35" spans="1:3" ht="10.5">
      <c r="A35" s="225"/>
      <c r="B35" s="224"/>
      <c r="C35" s="234"/>
    </row>
    <row r="36" spans="1:3" ht="13.5" customHeight="1">
      <c r="A36" s="48" t="s">
        <v>86</v>
      </c>
      <c r="B36" s="224" t="s">
        <v>31</v>
      </c>
      <c r="C36" s="235" t="s">
        <v>194</v>
      </c>
    </row>
    <row r="37" spans="2:3" ht="10.5">
      <c r="B37" s="224"/>
      <c r="C37" s="226"/>
    </row>
    <row r="38" spans="1:3" ht="10.5">
      <c r="A38" s="184" t="s">
        <v>195</v>
      </c>
      <c r="B38" s="224" t="s">
        <v>31</v>
      </c>
      <c r="C38" s="223">
        <v>0</v>
      </c>
    </row>
    <row r="39" spans="2:3" ht="10.5" customHeight="1">
      <c r="B39" s="224"/>
      <c r="C39" s="235" t="s">
        <v>196</v>
      </c>
    </row>
    <row r="40" ht="10.5" customHeight="1">
      <c r="B40" s="224"/>
    </row>
    <row r="41" spans="1:3" ht="10.5" customHeight="1">
      <c r="A41" s="92" t="s">
        <v>87</v>
      </c>
      <c r="B41" s="110" t="s">
        <v>31</v>
      </c>
      <c r="C41" s="121" t="s">
        <v>194</v>
      </c>
    </row>
    <row r="42" ht="15" customHeight="1"/>
    <row r="43" ht="15.75" customHeight="1"/>
    <row r="44" ht="25.5" customHeight="1" hidden="1"/>
    <row r="45" spans="1:3" s="237" customFormat="1" ht="12" customHeight="1">
      <c r="A45" s="236" t="s">
        <v>197</v>
      </c>
      <c r="B45" s="236"/>
      <c r="C45" s="236"/>
    </row>
    <row r="46" spans="1:3" ht="3.75" customHeight="1">
      <c r="A46"/>
      <c r="B46"/>
      <c r="C46"/>
    </row>
    <row r="47" spans="1:3" ht="11.25" customHeight="1">
      <c r="A47" s="238" t="s">
        <v>198</v>
      </c>
      <c r="B47"/>
      <c r="C47"/>
    </row>
    <row r="48" spans="1:3" ht="9.75" customHeight="1" thickBot="1">
      <c r="A48" s="239"/>
      <c r="B48"/>
      <c r="C48"/>
    </row>
    <row r="49" spans="1:3" s="242" customFormat="1" ht="32.25" customHeight="1" thickBot="1">
      <c r="A49" s="240" t="s">
        <v>199</v>
      </c>
      <c r="B49" s="241" t="s">
        <v>200</v>
      </c>
      <c r="C49" s="241" t="s">
        <v>201</v>
      </c>
    </row>
    <row r="50" spans="1:3" ht="11.25" thickBot="1">
      <c r="A50" s="243" t="s">
        <v>202</v>
      </c>
      <c r="B50" s="244" t="s">
        <v>32</v>
      </c>
      <c r="C50" s="244" t="s">
        <v>32</v>
      </c>
    </row>
    <row r="51" spans="1:3" ht="11.25" thickBot="1">
      <c r="A51" s="243" t="s">
        <v>203</v>
      </c>
      <c r="B51" s="244">
        <v>7.5</v>
      </c>
      <c r="C51" s="244">
        <v>134.08</v>
      </c>
    </row>
    <row r="52" spans="1:3" ht="11.25" thickBot="1">
      <c r="A52" s="243" t="s">
        <v>204</v>
      </c>
      <c r="B52" s="244">
        <v>15</v>
      </c>
      <c r="C52" s="244">
        <v>335.03</v>
      </c>
    </row>
    <row r="53" spans="1:3" ht="11.25" thickBot="1">
      <c r="A53" s="243" t="s">
        <v>205</v>
      </c>
      <c r="B53" s="244">
        <v>22.5</v>
      </c>
      <c r="C53" s="244">
        <v>602.96</v>
      </c>
    </row>
    <row r="54" spans="1:3" ht="11.25" thickBot="1">
      <c r="A54" s="243" t="s">
        <v>206</v>
      </c>
      <c r="B54" s="244">
        <v>27.5</v>
      </c>
      <c r="C54" s="244">
        <v>826.15</v>
      </c>
    </row>
    <row r="55" spans="1:3" ht="10.5">
      <c r="A55" s="245"/>
      <c r="B55" s="246"/>
      <c r="C55" s="246"/>
    </row>
    <row r="56" spans="1:3" ht="10.5">
      <c r="A56" s="247" t="s">
        <v>207</v>
      </c>
      <c r="B56" s="248"/>
      <c r="C56" s="248"/>
    </row>
    <row r="59" spans="1:2" ht="10.5">
      <c r="A59" s="174"/>
      <c r="B59" s="174" t="s">
        <v>319</v>
      </c>
    </row>
    <row r="60" spans="1:2" ht="12.75">
      <c r="A60" s="408" t="s">
        <v>320</v>
      </c>
      <c r="B60" s="174"/>
    </row>
  </sheetData>
  <sheetProtection/>
  <mergeCells count="2">
    <mergeCell ref="A6:C6"/>
    <mergeCell ref="A7:C7"/>
  </mergeCells>
  <hyperlinks>
    <hyperlink ref="A60" r:id="rId1" display="www.sentenca.com.br"/>
  </hyperlink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2"/>
  <headerFooter>
    <oddHeader>&amp;R
Anexo: 10
Folha : 0&amp;P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L75"/>
  <sheetViews>
    <sheetView showGridLines="0" tabSelected="1" workbookViewId="0" topLeftCell="A45">
      <selection activeCell="E80" sqref="E80"/>
    </sheetView>
  </sheetViews>
  <sheetFormatPr defaultColWidth="13.33203125" defaultRowHeight="10.5"/>
  <cols>
    <col min="1" max="1" width="1.5" style="19" customWidth="1"/>
    <col min="2" max="2" width="5.5" style="19" customWidth="1"/>
    <col min="3" max="3" width="2.16015625" style="19" customWidth="1"/>
    <col min="4" max="4" width="45.5" style="19" customWidth="1"/>
    <col min="5" max="5" width="17.33203125" style="19" customWidth="1"/>
    <col min="6" max="6" width="2.66015625" style="19" customWidth="1"/>
    <col min="7" max="7" width="10.66015625" style="19" customWidth="1"/>
    <col min="8" max="8" width="2.33203125" style="19" customWidth="1"/>
    <col min="9" max="9" width="16.66015625" style="19" customWidth="1"/>
    <col min="10" max="10" width="2.16015625" style="19" customWidth="1"/>
    <col min="11" max="11" width="13.33203125" style="19" customWidth="1"/>
    <col min="12" max="12" width="12.16015625" style="19" customWidth="1"/>
    <col min="13" max="16384" width="13.33203125" style="19" customWidth="1"/>
  </cols>
  <sheetData>
    <row r="1" spans="1:4" s="406" customFormat="1" ht="14.25" customHeight="1">
      <c r="A1" s="405" t="s">
        <v>336</v>
      </c>
      <c r="B1" s="405"/>
      <c r="C1" s="405"/>
      <c r="D1" s="405"/>
    </row>
    <row r="2" spans="1:4" s="341" customFormat="1" ht="10.5" customHeight="1">
      <c r="A2" s="174"/>
      <c r="B2" s="407"/>
      <c r="C2" s="174"/>
      <c r="D2" s="174"/>
    </row>
    <row r="3" spans="1:4" s="341" customFormat="1" ht="10.5" customHeight="1">
      <c r="A3" s="174"/>
      <c r="B3" s="407"/>
      <c r="C3" s="174"/>
      <c r="D3" s="174"/>
    </row>
    <row r="4" ht="7.5" customHeight="1" hidden="1">
      <c r="F4" s="53"/>
    </row>
    <row r="5" ht="10.5" hidden="1">
      <c r="F5" s="53"/>
    </row>
    <row r="6" spans="1:10" ht="18.75" customHeight="1">
      <c r="A6" s="404" t="s">
        <v>29</v>
      </c>
      <c r="B6" s="404"/>
      <c r="C6" s="404"/>
      <c r="D6" s="404"/>
      <c r="E6" s="404"/>
      <c r="F6" s="404"/>
      <c r="G6" s="404"/>
      <c r="H6" s="404"/>
      <c r="I6" s="404"/>
      <c r="J6" s="404"/>
    </row>
    <row r="7" spans="4:9" ht="10.5" customHeight="1">
      <c r="D7" s="70"/>
      <c r="E7" s="59"/>
      <c r="F7" s="59"/>
      <c r="G7" s="59"/>
      <c r="H7" s="59"/>
      <c r="I7" s="59"/>
    </row>
    <row r="8" spans="1:7" s="183" customFormat="1" ht="11.25" customHeight="1">
      <c r="A8" s="282" t="s">
        <v>322</v>
      </c>
      <c r="B8" s="93"/>
      <c r="C8" s="283"/>
      <c r="D8" s="283"/>
      <c r="E8" s="283"/>
      <c r="F8" s="283"/>
      <c r="G8" s="283"/>
    </row>
    <row r="9" spans="1:7" s="183" customFormat="1" ht="11.25" customHeight="1">
      <c r="A9" s="284" t="s">
        <v>323</v>
      </c>
      <c r="B9" s="48"/>
      <c r="C9" s="283"/>
      <c r="D9" s="283"/>
      <c r="E9" s="283"/>
      <c r="F9" s="283"/>
      <c r="G9" s="283"/>
    </row>
    <row r="10" spans="1:7" s="183" customFormat="1" ht="11.25" customHeight="1">
      <c r="A10" s="282" t="s">
        <v>321</v>
      </c>
      <c r="B10" s="93"/>
      <c r="C10" s="283"/>
      <c r="D10" s="283"/>
      <c r="E10" s="283"/>
      <c r="F10" s="283"/>
      <c r="G10" s="283"/>
    </row>
    <row r="11" spans="1:7" s="183" customFormat="1" ht="11.25" customHeight="1">
      <c r="A11" s="284" t="s">
        <v>324</v>
      </c>
      <c r="B11" s="48"/>
      <c r="C11" s="283"/>
      <c r="D11" s="283"/>
      <c r="E11" s="283"/>
      <c r="F11" s="283"/>
      <c r="G11" s="283"/>
    </row>
    <row r="12" spans="1:6" ht="14.25" customHeight="1">
      <c r="A12" s="93"/>
      <c r="B12" s="93"/>
      <c r="C12" s="93"/>
      <c r="F12" s="53"/>
    </row>
    <row r="13" spans="1:10" ht="6.75" customHeight="1">
      <c r="A13" s="71"/>
      <c r="B13" s="72"/>
      <c r="C13" s="72"/>
      <c r="D13" s="72"/>
      <c r="E13" s="72"/>
      <c r="F13" s="73"/>
      <c r="G13" s="72"/>
      <c r="H13" s="72"/>
      <c r="I13" s="72"/>
      <c r="J13" s="74"/>
    </row>
    <row r="14" spans="1:10" ht="10.5">
      <c r="A14" s="75"/>
      <c r="B14" s="45"/>
      <c r="C14" s="45"/>
      <c r="D14" s="76" t="s">
        <v>30</v>
      </c>
      <c r="E14" s="45"/>
      <c r="F14" s="77"/>
      <c r="G14" s="78" t="s">
        <v>47</v>
      </c>
      <c r="H14" s="78"/>
      <c r="I14" s="78"/>
      <c r="J14" s="79"/>
    </row>
    <row r="15" spans="1:10" ht="10.5">
      <c r="A15" s="75"/>
      <c r="B15" s="45"/>
      <c r="C15" s="45"/>
      <c r="D15" s="45"/>
      <c r="E15" s="45"/>
      <c r="F15" s="80"/>
      <c r="G15" s="78" t="s">
        <v>48</v>
      </c>
      <c r="H15" s="78"/>
      <c r="I15" s="78"/>
      <c r="J15" s="79"/>
    </row>
    <row r="16" spans="1:10" ht="6" customHeight="1">
      <c r="A16" s="75"/>
      <c r="B16" s="45"/>
      <c r="C16" s="45"/>
      <c r="D16" s="45"/>
      <c r="E16" s="45"/>
      <c r="F16" s="80"/>
      <c r="G16" s="77"/>
      <c r="H16" s="77"/>
      <c r="I16" s="77"/>
      <c r="J16" s="79"/>
    </row>
    <row r="17" spans="1:10" ht="1.5" customHeight="1" hidden="1">
      <c r="A17" s="75"/>
      <c r="B17" s="45"/>
      <c r="C17" s="45"/>
      <c r="D17" s="45"/>
      <c r="E17" s="45"/>
      <c r="F17" s="80"/>
      <c r="G17" s="77"/>
      <c r="H17" s="77"/>
      <c r="I17" s="77"/>
      <c r="J17" s="79"/>
    </row>
    <row r="18" spans="1:10" ht="10.5" customHeight="1">
      <c r="A18" s="75"/>
      <c r="B18" s="169"/>
      <c r="C18" s="169"/>
      <c r="D18" s="145" t="s">
        <v>301</v>
      </c>
      <c r="E18" s="169"/>
      <c r="F18" s="171"/>
      <c r="G18" s="169"/>
      <c r="H18" s="169"/>
      <c r="I18" s="169"/>
      <c r="J18" s="79"/>
    </row>
    <row r="19" spans="1:10" s="127" customFormat="1" ht="10.5">
      <c r="A19" s="122"/>
      <c r="B19" s="300" t="s">
        <v>114</v>
      </c>
      <c r="C19" s="301" t="s">
        <v>32</v>
      </c>
      <c r="D19" s="302" t="s">
        <v>154</v>
      </c>
      <c r="E19" s="303"/>
      <c r="F19" s="304" t="s">
        <v>19</v>
      </c>
      <c r="G19" s="305">
        <f>'01'!M59</f>
        <v>33761.31</v>
      </c>
      <c r="H19" s="305"/>
      <c r="I19" s="305"/>
      <c r="J19" s="126"/>
    </row>
    <row r="20" spans="1:10" s="127" customFormat="1" ht="10.5">
      <c r="A20" s="122"/>
      <c r="B20" s="300" t="s">
        <v>115</v>
      </c>
      <c r="C20" s="301" t="s">
        <v>32</v>
      </c>
      <c r="D20" s="302" t="s">
        <v>155</v>
      </c>
      <c r="E20" s="303"/>
      <c r="F20" s="304" t="s">
        <v>19</v>
      </c>
      <c r="G20" s="305">
        <f>'01'!O59-'01'!M59</f>
        <v>2207.43</v>
      </c>
      <c r="H20" s="305"/>
      <c r="I20" s="305"/>
      <c r="J20" s="126"/>
    </row>
    <row r="21" spans="1:10" s="127" customFormat="1" ht="10.5">
      <c r="A21" s="122"/>
      <c r="B21" s="300" t="s">
        <v>116</v>
      </c>
      <c r="C21" s="301" t="s">
        <v>32</v>
      </c>
      <c r="D21" s="302" t="s">
        <v>156</v>
      </c>
      <c r="E21" s="303"/>
      <c r="F21" s="304" t="s">
        <v>19</v>
      </c>
      <c r="G21" s="305">
        <f>'01'!Q59</f>
        <v>17167.89</v>
      </c>
      <c r="H21" s="305"/>
      <c r="I21" s="305"/>
      <c r="J21" s="126"/>
    </row>
    <row r="22" spans="1:10" s="127" customFormat="1" ht="3.75" customHeight="1">
      <c r="A22" s="122"/>
      <c r="B22" s="300"/>
      <c r="C22" s="300"/>
      <c r="D22" s="300"/>
      <c r="E22" s="300"/>
      <c r="F22" s="304"/>
      <c r="G22" s="300"/>
      <c r="H22" s="306"/>
      <c r="I22" s="306"/>
      <c r="J22" s="126"/>
    </row>
    <row r="23" spans="1:10" s="127" customFormat="1" ht="14.25" customHeight="1">
      <c r="A23" s="122"/>
      <c r="B23" s="307" t="s">
        <v>117</v>
      </c>
      <c r="C23" s="308" t="s">
        <v>32</v>
      </c>
      <c r="D23" s="307" t="s">
        <v>186</v>
      </c>
      <c r="E23" s="307"/>
      <c r="F23" s="309"/>
      <c r="G23" s="310"/>
      <c r="H23" s="311" t="s">
        <v>19</v>
      </c>
      <c r="I23" s="321">
        <f>SUM(G19:G22)</f>
        <v>53136.63</v>
      </c>
      <c r="J23" s="126"/>
    </row>
    <row r="24" spans="1:10" ht="9" customHeight="1">
      <c r="A24" s="75"/>
      <c r="B24" s="45"/>
      <c r="C24" s="45"/>
      <c r="D24" s="45"/>
      <c r="E24" s="45"/>
      <c r="F24" s="81"/>
      <c r="G24" s="45"/>
      <c r="H24" s="45"/>
      <c r="I24" s="45"/>
      <c r="J24" s="79"/>
    </row>
    <row r="25" spans="1:10" ht="10.5" customHeight="1">
      <c r="A25" s="75"/>
      <c r="B25" s="45"/>
      <c r="C25" s="45"/>
      <c r="D25" s="145" t="s">
        <v>300</v>
      </c>
      <c r="E25" s="45"/>
      <c r="F25" s="81"/>
      <c r="G25" s="45"/>
      <c r="H25" s="45"/>
      <c r="I25" s="45"/>
      <c r="J25" s="79"/>
    </row>
    <row r="26" spans="1:10" s="127" customFormat="1" ht="10.5">
      <c r="A26" s="122"/>
      <c r="B26" s="300" t="s">
        <v>118</v>
      </c>
      <c r="C26" s="301" t="s">
        <v>32</v>
      </c>
      <c r="D26" s="302" t="s">
        <v>154</v>
      </c>
      <c r="E26" s="303"/>
      <c r="F26" s="304" t="s">
        <v>19</v>
      </c>
      <c r="G26" s="305">
        <f>'02'!I58</f>
        <v>16212.28</v>
      </c>
      <c r="H26" s="305"/>
      <c r="I26" s="305"/>
      <c r="J26" s="126"/>
    </row>
    <row r="27" spans="1:10" s="127" customFormat="1" ht="10.5">
      <c r="A27" s="122"/>
      <c r="B27" s="300" t="s">
        <v>119</v>
      </c>
      <c r="C27" s="301" t="s">
        <v>32</v>
      </c>
      <c r="D27" s="302" t="s">
        <v>155</v>
      </c>
      <c r="E27" s="303"/>
      <c r="F27" s="304" t="s">
        <v>19</v>
      </c>
      <c r="G27" s="305">
        <f>'02'!K58-'02'!I58</f>
        <v>1062.73</v>
      </c>
      <c r="H27" s="305"/>
      <c r="I27" s="305"/>
      <c r="J27" s="126"/>
    </row>
    <row r="28" spans="1:10" s="127" customFormat="1" ht="10.5">
      <c r="A28" s="122"/>
      <c r="B28" s="300" t="s">
        <v>120</v>
      </c>
      <c r="C28" s="301" t="s">
        <v>32</v>
      </c>
      <c r="D28" s="302" t="s">
        <v>156</v>
      </c>
      <c r="E28" s="303"/>
      <c r="F28" s="304" t="s">
        <v>19</v>
      </c>
      <c r="G28" s="305">
        <f>'02'!M58</f>
        <v>8245.38</v>
      </c>
      <c r="H28" s="305"/>
      <c r="I28" s="305"/>
      <c r="J28" s="126"/>
    </row>
    <row r="29" spans="1:10" s="127" customFormat="1" ht="3.75" customHeight="1">
      <c r="A29" s="122"/>
      <c r="B29" s="300"/>
      <c r="C29" s="300"/>
      <c r="D29" s="300"/>
      <c r="E29" s="300"/>
      <c r="F29" s="304"/>
      <c r="G29" s="300"/>
      <c r="H29" s="306"/>
      <c r="I29" s="306"/>
      <c r="J29" s="126"/>
    </row>
    <row r="30" spans="1:10" s="127" customFormat="1" ht="14.25" customHeight="1">
      <c r="A30" s="122"/>
      <c r="B30" s="307" t="s">
        <v>121</v>
      </c>
      <c r="C30" s="308" t="s">
        <v>32</v>
      </c>
      <c r="D30" s="307" t="s">
        <v>185</v>
      </c>
      <c r="E30" s="307"/>
      <c r="F30" s="309"/>
      <c r="G30" s="310"/>
      <c r="H30" s="311" t="s">
        <v>19</v>
      </c>
      <c r="I30" s="321">
        <f>SUM(G26:G29)</f>
        <v>25520.39</v>
      </c>
      <c r="J30" s="126"/>
    </row>
    <row r="31" spans="1:10" ht="11.25" customHeight="1">
      <c r="A31" s="75"/>
      <c r="B31" s="300"/>
      <c r="C31" s="300"/>
      <c r="D31" s="300"/>
      <c r="E31" s="300"/>
      <c r="F31" s="304"/>
      <c r="G31" s="300"/>
      <c r="H31" s="300"/>
      <c r="I31" s="300"/>
      <c r="J31" s="79"/>
    </row>
    <row r="32" spans="1:10" ht="10.5" customHeight="1">
      <c r="A32" s="75"/>
      <c r="B32" s="300"/>
      <c r="C32" s="300"/>
      <c r="D32" s="145" t="s">
        <v>302</v>
      </c>
      <c r="E32" s="300"/>
      <c r="F32" s="304"/>
      <c r="G32" s="300"/>
      <c r="H32" s="300"/>
      <c r="I32" s="300"/>
      <c r="J32" s="79"/>
    </row>
    <row r="33" spans="1:10" s="127" customFormat="1" ht="10.5">
      <c r="A33" s="122"/>
      <c r="B33" s="300" t="s">
        <v>122</v>
      </c>
      <c r="C33" s="301" t="s">
        <v>32</v>
      </c>
      <c r="D33" s="302" t="s">
        <v>154</v>
      </c>
      <c r="E33" s="303"/>
      <c r="F33" s="304" t="s">
        <v>19</v>
      </c>
      <c r="G33" s="305">
        <f>'03'!I58</f>
        <v>745.81</v>
      </c>
      <c r="H33" s="305"/>
      <c r="I33" s="305"/>
      <c r="J33" s="126"/>
    </row>
    <row r="34" spans="1:10" s="127" customFormat="1" ht="10.5">
      <c r="A34" s="122"/>
      <c r="B34" s="300" t="s">
        <v>123</v>
      </c>
      <c r="C34" s="301" t="s">
        <v>32</v>
      </c>
      <c r="D34" s="302" t="s">
        <v>155</v>
      </c>
      <c r="E34" s="303"/>
      <c r="F34" s="304" t="s">
        <v>19</v>
      </c>
      <c r="G34" s="305">
        <f>'03'!K58-'03'!I58</f>
        <v>48.98</v>
      </c>
      <c r="H34" s="305"/>
      <c r="I34" s="305"/>
      <c r="J34" s="126"/>
    </row>
    <row r="35" spans="1:10" s="127" customFormat="1" ht="10.5">
      <c r="A35" s="122"/>
      <c r="B35" s="300" t="s">
        <v>124</v>
      </c>
      <c r="C35" s="301" t="s">
        <v>32</v>
      </c>
      <c r="D35" s="302" t="s">
        <v>156</v>
      </c>
      <c r="E35" s="303"/>
      <c r="F35" s="304" t="s">
        <v>19</v>
      </c>
      <c r="G35" s="305">
        <f>'03'!M58</f>
        <v>379.35</v>
      </c>
      <c r="H35" s="305"/>
      <c r="I35" s="305"/>
      <c r="J35" s="126"/>
    </row>
    <row r="36" spans="1:10" s="127" customFormat="1" ht="3.75" customHeight="1">
      <c r="A36" s="122"/>
      <c r="B36" s="300"/>
      <c r="C36" s="300"/>
      <c r="D36" s="300"/>
      <c r="E36" s="300"/>
      <c r="F36" s="304"/>
      <c r="G36" s="300"/>
      <c r="H36" s="306"/>
      <c r="I36" s="306"/>
      <c r="J36" s="126"/>
    </row>
    <row r="37" spans="1:10" s="127" customFormat="1" ht="14.25" customHeight="1">
      <c r="A37" s="122"/>
      <c r="B37" s="307" t="s">
        <v>125</v>
      </c>
      <c r="C37" s="308" t="s">
        <v>32</v>
      </c>
      <c r="D37" s="307" t="s">
        <v>184</v>
      </c>
      <c r="E37" s="307"/>
      <c r="F37" s="309"/>
      <c r="G37" s="310"/>
      <c r="H37" s="311" t="s">
        <v>19</v>
      </c>
      <c r="I37" s="321">
        <f>SUM(G33:G36)</f>
        <v>1174.14</v>
      </c>
      <c r="J37" s="126"/>
    </row>
    <row r="38" spans="1:10" s="127" customFormat="1" ht="11.25" customHeight="1">
      <c r="A38" s="122"/>
      <c r="B38" s="300"/>
      <c r="C38" s="301"/>
      <c r="D38" s="300"/>
      <c r="E38" s="300"/>
      <c r="F38" s="304"/>
      <c r="G38" s="311"/>
      <c r="H38" s="311"/>
      <c r="I38" s="321"/>
      <c r="J38" s="126"/>
    </row>
    <row r="39" spans="1:10" ht="10.5" customHeight="1">
      <c r="A39" s="75"/>
      <c r="B39" s="300"/>
      <c r="C39" s="300"/>
      <c r="D39" s="145" t="s">
        <v>303</v>
      </c>
      <c r="E39" s="300"/>
      <c r="F39" s="304"/>
      <c r="G39" s="300"/>
      <c r="H39" s="300"/>
      <c r="I39" s="300"/>
      <c r="J39" s="79"/>
    </row>
    <row r="40" spans="1:10" s="127" customFormat="1" ht="10.5">
      <c r="A40" s="122"/>
      <c r="B40" s="394" t="s">
        <v>126</v>
      </c>
      <c r="C40" s="301" t="s">
        <v>32</v>
      </c>
      <c r="D40" s="302" t="s">
        <v>154</v>
      </c>
      <c r="E40" s="303"/>
      <c r="F40" s="304" t="s">
        <v>19</v>
      </c>
      <c r="G40" s="305">
        <f>'04'!L58</f>
        <v>4741.73</v>
      </c>
      <c r="H40" s="305"/>
      <c r="I40" s="305"/>
      <c r="J40" s="126"/>
    </row>
    <row r="41" spans="1:10" s="127" customFormat="1" ht="10.5">
      <c r="A41" s="122"/>
      <c r="B41" s="394" t="s">
        <v>306</v>
      </c>
      <c r="C41" s="301" t="s">
        <v>32</v>
      </c>
      <c r="D41" s="302" t="s">
        <v>155</v>
      </c>
      <c r="E41" s="303"/>
      <c r="F41" s="304" t="s">
        <v>19</v>
      </c>
      <c r="G41" s="305">
        <f>'04'!N58-'04'!L58</f>
        <v>306.2</v>
      </c>
      <c r="H41" s="305"/>
      <c r="I41" s="305"/>
      <c r="J41" s="126"/>
    </row>
    <row r="42" spans="1:10" s="127" customFormat="1" ht="10.5">
      <c r="A42" s="122"/>
      <c r="B42" s="394" t="s">
        <v>307</v>
      </c>
      <c r="C42" s="301" t="s">
        <v>32</v>
      </c>
      <c r="D42" s="302" t="s">
        <v>156</v>
      </c>
      <c r="E42" s="303"/>
      <c r="F42" s="304" t="s">
        <v>19</v>
      </c>
      <c r="G42" s="305">
        <f>'04'!P58</f>
        <v>2409.37</v>
      </c>
      <c r="H42" s="305"/>
      <c r="I42" s="305"/>
      <c r="J42" s="126"/>
    </row>
    <row r="43" spans="1:10" s="127" customFormat="1" ht="3.75" customHeight="1">
      <c r="A43" s="122"/>
      <c r="B43" s="300"/>
      <c r="C43" s="300"/>
      <c r="D43" s="300"/>
      <c r="E43" s="300"/>
      <c r="F43" s="304"/>
      <c r="G43" s="300"/>
      <c r="H43" s="306"/>
      <c r="I43" s="306"/>
      <c r="J43" s="126"/>
    </row>
    <row r="44" spans="1:10" s="127" customFormat="1" ht="14.25" customHeight="1">
      <c r="A44" s="122"/>
      <c r="B44" s="395" t="s">
        <v>308</v>
      </c>
      <c r="C44" s="308" t="s">
        <v>32</v>
      </c>
      <c r="D44" s="307" t="s">
        <v>184</v>
      </c>
      <c r="E44" s="307"/>
      <c r="F44" s="309"/>
      <c r="G44" s="310"/>
      <c r="H44" s="311" t="s">
        <v>19</v>
      </c>
      <c r="I44" s="321">
        <f>SUM(G40:G43)</f>
        <v>7457.3</v>
      </c>
      <c r="J44" s="126"/>
    </row>
    <row r="45" spans="1:10" s="127" customFormat="1" ht="10.5" customHeight="1">
      <c r="A45" s="122"/>
      <c r="B45" s="300"/>
      <c r="C45" s="301"/>
      <c r="D45" s="300"/>
      <c r="E45" s="300"/>
      <c r="F45" s="304"/>
      <c r="G45" s="311"/>
      <c r="H45" s="311"/>
      <c r="I45" s="321"/>
      <c r="J45" s="126"/>
    </row>
    <row r="46" spans="1:10" ht="10.5" customHeight="1">
      <c r="A46" s="75"/>
      <c r="B46" s="300"/>
      <c r="C46" s="300"/>
      <c r="D46" s="145" t="s">
        <v>304</v>
      </c>
      <c r="E46" s="300"/>
      <c r="F46" s="304"/>
      <c r="G46" s="300"/>
      <c r="H46" s="300"/>
      <c r="I46" s="300"/>
      <c r="J46" s="79"/>
    </row>
    <row r="47" spans="1:10" s="127" customFormat="1" ht="10.5">
      <c r="A47" s="122"/>
      <c r="B47" s="394" t="s">
        <v>309</v>
      </c>
      <c r="C47" s="301" t="s">
        <v>32</v>
      </c>
      <c r="D47" s="302" t="s">
        <v>154</v>
      </c>
      <c r="E47" s="303"/>
      <c r="F47" s="304" t="s">
        <v>19</v>
      </c>
      <c r="G47" s="305">
        <f>'05'!M61</f>
        <v>12777.36</v>
      </c>
      <c r="H47" s="305"/>
      <c r="I47" s="305"/>
      <c r="J47" s="126"/>
    </row>
    <row r="48" spans="1:10" s="127" customFormat="1" ht="10.5">
      <c r="A48" s="122"/>
      <c r="B48" s="394" t="s">
        <v>310</v>
      </c>
      <c r="C48" s="301" t="s">
        <v>32</v>
      </c>
      <c r="D48" s="302" t="s">
        <v>155</v>
      </c>
      <c r="E48" s="303"/>
      <c r="F48" s="304" t="s">
        <v>19</v>
      </c>
      <c r="G48" s="305">
        <f>'05'!O61-'05'!M61</f>
        <v>678.69</v>
      </c>
      <c r="H48" s="305"/>
      <c r="I48" s="305"/>
      <c r="J48" s="126"/>
    </row>
    <row r="49" spans="1:10" s="127" customFormat="1" ht="10.5">
      <c r="A49" s="122"/>
      <c r="B49" s="394" t="s">
        <v>311</v>
      </c>
      <c r="C49" s="301" t="s">
        <v>32</v>
      </c>
      <c r="D49" s="302" t="s">
        <v>156</v>
      </c>
      <c r="E49" s="303"/>
      <c r="F49" s="304" t="s">
        <v>19</v>
      </c>
      <c r="G49" s="305">
        <f>'05'!Q61</f>
        <v>6422.57</v>
      </c>
      <c r="H49" s="305"/>
      <c r="I49" s="305"/>
      <c r="J49" s="126"/>
    </row>
    <row r="50" spans="1:10" s="127" customFormat="1" ht="3.75" customHeight="1">
      <c r="A50" s="122"/>
      <c r="B50" s="300"/>
      <c r="C50" s="300"/>
      <c r="D50" s="300"/>
      <c r="E50" s="300"/>
      <c r="F50" s="304"/>
      <c r="G50" s="300"/>
      <c r="H50" s="306"/>
      <c r="I50" s="306"/>
      <c r="J50" s="126"/>
    </row>
    <row r="51" spans="1:10" s="127" customFormat="1" ht="14.25" customHeight="1">
      <c r="A51" s="122"/>
      <c r="B51" s="395" t="s">
        <v>312</v>
      </c>
      <c r="C51" s="308" t="s">
        <v>32</v>
      </c>
      <c r="D51" s="307" t="s">
        <v>184</v>
      </c>
      <c r="E51" s="307"/>
      <c r="F51" s="309"/>
      <c r="G51" s="310"/>
      <c r="H51" s="311" t="s">
        <v>19</v>
      </c>
      <c r="I51" s="321">
        <f>SUM(G47:G50)</f>
        <v>19878.62</v>
      </c>
      <c r="J51" s="126"/>
    </row>
    <row r="52" spans="1:10" s="127" customFormat="1" ht="10.5" customHeight="1">
      <c r="A52" s="122"/>
      <c r="B52" s="300"/>
      <c r="C52" s="301"/>
      <c r="D52" s="300"/>
      <c r="E52" s="300"/>
      <c r="F52" s="304"/>
      <c r="G52" s="311"/>
      <c r="H52" s="311"/>
      <c r="I52" s="321"/>
      <c r="J52" s="126"/>
    </row>
    <row r="53" spans="1:10" s="147" customFormat="1" ht="18.75" customHeight="1">
      <c r="A53" s="181"/>
      <c r="B53" s="312" t="s">
        <v>313</v>
      </c>
      <c r="C53" s="313" t="s">
        <v>32</v>
      </c>
      <c r="D53" s="312" t="s">
        <v>127</v>
      </c>
      <c r="E53" s="314"/>
      <c r="F53" s="315"/>
      <c r="G53" s="314"/>
      <c r="H53" s="314" t="s">
        <v>19</v>
      </c>
      <c r="I53" s="316">
        <f>SUM(I18:I52)</f>
        <v>107167.08</v>
      </c>
      <c r="J53" s="182"/>
    </row>
    <row r="54" spans="1:10" ht="10.5">
      <c r="A54" s="75"/>
      <c r="B54" s="300"/>
      <c r="C54" s="300"/>
      <c r="D54" s="167" t="s">
        <v>314</v>
      </c>
      <c r="E54" s="300"/>
      <c r="F54" s="304"/>
      <c r="G54" s="166"/>
      <c r="H54" s="304" t="s">
        <v>19</v>
      </c>
      <c r="I54" s="166">
        <f>'09'!G58</f>
        <v>6999.03</v>
      </c>
      <c r="J54" s="79"/>
    </row>
    <row r="55" spans="1:10" ht="10.5">
      <c r="A55" s="75"/>
      <c r="B55" s="300"/>
      <c r="C55" s="300"/>
      <c r="D55" s="167" t="s">
        <v>315</v>
      </c>
      <c r="E55" s="300"/>
      <c r="F55" s="304"/>
      <c r="G55" s="166"/>
      <c r="H55" s="304" t="str">
        <f>H57</f>
        <v>$</v>
      </c>
      <c r="I55" s="166">
        <v>0</v>
      </c>
      <c r="J55" s="79"/>
    </row>
    <row r="56" spans="1:10" ht="7.5" customHeight="1">
      <c r="A56" s="75"/>
      <c r="B56" s="300"/>
      <c r="C56" s="300"/>
      <c r="D56" s="318"/>
      <c r="E56" s="306"/>
      <c r="F56" s="319"/>
      <c r="G56" s="306"/>
      <c r="H56" s="319"/>
      <c r="I56" s="306"/>
      <c r="J56" s="79"/>
    </row>
    <row r="57" spans="1:10" ht="14.25" customHeight="1">
      <c r="A57" s="75"/>
      <c r="B57" s="300"/>
      <c r="C57" s="300"/>
      <c r="D57" s="169" t="s">
        <v>316</v>
      </c>
      <c r="E57" s="170">
        <v>41852</v>
      </c>
      <c r="F57" s="317" t="s">
        <v>128</v>
      </c>
      <c r="G57" s="320"/>
      <c r="H57" s="304" t="s">
        <v>19</v>
      </c>
      <c r="I57" s="168">
        <f>I53-I54-I55</f>
        <v>100168.05</v>
      </c>
      <c r="J57" s="79"/>
    </row>
    <row r="58" spans="1:12" ht="9.75" customHeight="1">
      <c r="A58" s="75"/>
      <c r="B58" s="300"/>
      <c r="C58" s="300"/>
      <c r="D58" s="300"/>
      <c r="E58" s="84"/>
      <c r="F58" s="304"/>
      <c r="G58" s="85"/>
      <c r="H58" s="304"/>
      <c r="I58" s="85"/>
      <c r="J58" s="79"/>
      <c r="L58" s="298"/>
    </row>
    <row r="59" spans="1:10" ht="0.75" customHeight="1" hidden="1">
      <c r="A59" s="75"/>
      <c r="B59" s="45"/>
      <c r="C59" s="45"/>
      <c r="D59" s="45"/>
      <c r="E59" s="84"/>
      <c r="F59" s="81"/>
      <c r="G59" s="85"/>
      <c r="H59" s="85"/>
      <c r="I59" s="85"/>
      <c r="J59" s="79"/>
    </row>
    <row r="60" spans="1:10" s="127" customFormat="1" ht="11.25" customHeight="1">
      <c r="A60" s="122"/>
      <c r="B60" s="123" t="s">
        <v>317</v>
      </c>
      <c r="C60" s="146"/>
      <c r="E60" s="123"/>
      <c r="F60" s="124"/>
      <c r="G60" s="125"/>
      <c r="H60" s="125"/>
      <c r="I60" s="125"/>
      <c r="J60" s="126"/>
    </row>
    <row r="61" spans="1:10" s="127" customFormat="1" ht="11.25" customHeight="1">
      <c r="A61" s="122"/>
      <c r="B61" s="146"/>
      <c r="C61" s="146"/>
      <c r="D61" s="123" t="s">
        <v>305</v>
      </c>
      <c r="E61" s="128">
        <f>'09'!H58</f>
        <v>62298.82</v>
      </c>
      <c r="F61" s="124"/>
      <c r="G61" s="125"/>
      <c r="H61" s="125"/>
      <c r="I61" s="125"/>
      <c r="J61" s="126"/>
    </row>
    <row r="62" spans="1:10" s="127" customFormat="1" ht="3.75" customHeight="1">
      <c r="A62" s="122"/>
      <c r="B62" s="146"/>
      <c r="C62" s="146"/>
      <c r="D62" s="129"/>
      <c r="E62" s="130"/>
      <c r="F62" s="124"/>
      <c r="G62" s="125"/>
      <c r="H62" s="125"/>
      <c r="I62" s="125"/>
      <c r="J62" s="126"/>
    </row>
    <row r="63" spans="1:10" s="127" customFormat="1" ht="11.25" customHeight="1">
      <c r="A63" s="122"/>
      <c r="B63" s="146"/>
      <c r="C63" s="146"/>
      <c r="D63" s="123" t="s">
        <v>100</v>
      </c>
      <c r="E63" s="131">
        <f>I54</f>
        <v>6999.03</v>
      </c>
      <c r="F63" s="124"/>
      <c r="G63" s="125"/>
      <c r="H63" s="125"/>
      <c r="I63" s="125"/>
      <c r="J63" s="126"/>
    </row>
    <row r="64" spans="1:10" s="127" customFormat="1" ht="11.25" customHeight="1">
      <c r="A64" s="122"/>
      <c r="B64" s="146"/>
      <c r="C64" s="146"/>
      <c r="D64" s="123" t="s">
        <v>95</v>
      </c>
      <c r="E64" s="131">
        <f>E61*20%</f>
        <v>12459.76</v>
      </c>
      <c r="F64" s="124"/>
      <c r="G64" s="125"/>
      <c r="H64" s="125"/>
      <c r="I64" s="125"/>
      <c r="J64" s="126"/>
    </row>
    <row r="65" spans="1:10" s="127" customFormat="1" ht="11.25" customHeight="1">
      <c r="A65" s="122"/>
      <c r="B65" s="146"/>
      <c r="C65" s="146"/>
      <c r="D65" s="123" t="s">
        <v>98</v>
      </c>
      <c r="E65" s="131">
        <f>E61*3%</f>
        <v>1868.96</v>
      </c>
      <c r="F65" s="124"/>
      <c r="G65" s="125"/>
      <c r="H65" s="125"/>
      <c r="I65" s="125"/>
      <c r="J65" s="126"/>
    </row>
    <row r="66" spans="1:10" s="127" customFormat="1" ht="11.25" customHeight="1">
      <c r="A66" s="122"/>
      <c r="B66" s="146"/>
      <c r="C66" s="146"/>
      <c r="D66" s="123" t="s">
        <v>96</v>
      </c>
      <c r="E66" s="132">
        <v>0</v>
      </c>
      <c r="F66" s="124"/>
      <c r="G66" s="125"/>
      <c r="H66" s="125"/>
      <c r="I66" s="125"/>
      <c r="J66" s="126"/>
    </row>
    <row r="67" spans="1:10" s="127" customFormat="1" ht="11.25" customHeight="1">
      <c r="A67" s="122"/>
      <c r="B67" s="146"/>
      <c r="C67" s="146"/>
      <c r="D67" s="123" t="s">
        <v>97</v>
      </c>
      <c r="E67" s="133">
        <f>SUM(E63:E66)</f>
        <v>21327.75</v>
      </c>
      <c r="F67" s="124"/>
      <c r="G67" s="125"/>
      <c r="H67" s="125"/>
      <c r="I67" s="125"/>
      <c r="J67" s="126"/>
    </row>
    <row r="68" spans="1:10" ht="9.75" customHeight="1">
      <c r="A68" s="86"/>
      <c r="B68" s="82"/>
      <c r="C68" s="82"/>
      <c r="D68" s="82"/>
      <c r="E68" s="82"/>
      <c r="F68" s="83"/>
      <c r="G68" s="87"/>
      <c r="H68" s="87"/>
      <c r="I68" s="87"/>
      <c r="J68" s="88"/>
    </row>
    <row r="69" spans="6:9" ht="12" customHeight="1">
      <c r="F69" s="53"/>
      <c r="G69" s="89"/>
      <c r="H69" s="89"/>
      <c r="I69" s="89"/>
    </row>
    <row r="70" ht="10.5" hidden="1">
      <c r="F70" s="53"/>
    </row>
    <row r="71" spans="4:9" ht="10.5" hidden="1">
      <c r="D71" s="52"/>
      <c r="F71" s="53"/>
      <c r="G71" s="52"/>
      <c r="H71" s="52"/>
      <c r="I71" s="52"/>
    </row>
    <row r="72" spans="4:6" ht="10.5" hidden="1">
      <c r="D72" s="90"/>
      <c r="F72" s="53"/>
    </row>
    <row r="73" spans="7:9" ht="6" customHeight="1">
      <c r="G73" s="45"/>
      <c r="H73" s="45"/>
      <c r="I73" s="45"/>
    </row>
    <row r="74" spans="2:8" ht="10.5">
      <c r="B74" s="275"/>
      <c r="E74" s="174"/>
      <c r="F74" s="174"/>
      <c r="G74" s="174"/>
      <c r="H74" s="174" t="s">
        <v>319</v>
      </c>
    </row>
    <row r="75" spans="5:8" ht="12.75">
      <c r="E75" s="408"/>
      <c r="F75" s="174"/>
      <c r="G75" s="408" t="s">
        <v>320</v>
      </c>
      <c r="H75" s="174"/>
    </row>
    <row r="78" ht="13.5" customHeight="1"/>
  </sheetData>
  <sheetProtection/>
  <mergeCells count="1">
    <mergeCell ref="A6:J6"/>
  </mergeCells>
  <hyperlinks>
    <hyperlink ref="G75" r:id="rId1" display="www.sentenca.com.br"/>
  </hyperlinks>
  <printOptions/>
  <pageMargins left="0.984251968503937" right="0.2755905511811024" top="0.7874015748031497" bottom="0.4724409448818898" header="0.31496062992125984" footer="0.5118110236220472"/>
  <pageSetup horizontalDpi="600" verticalDpi="600" orientation="portrait" paperSize="9" r:id="rId2"/>
  <headerFooter alignWithMargins="0">
    <oddHeader>&amp;R
Anexo: 11
Folha : 0&amp;P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60"/>
  <sheetViews>
    <sheetView workbookViewId="0" topLeftCell="A28">
      <selection activeCell="M19" sqref="M19"/>
    </sheetView>
  </sheetViews>
  <sheetFormatPr defaultColWidth="9.83203125" defaultRowHeight="11.25" customHeight="1"/>
  <cols>
    <col min="1" max="1" width="17.5" style="174" customWidth="1"/>
    <col min="2" max="2" width="18.16015625" style="174" customWidth="1"/>
    <col min="3" max="3" width="17.5" style="174" customWidth="1"/>
    <col min="4" max="4" width="20.83203125" style="174" customWidth="1"/>
    <col min="5" max="16384" width="9.83203125" style="183" customWidth="1"/>
  </cols>
  <sheetData>
    <row r="1" spans="1:4" s="406" customFormat="1" ht="14.25" customHeight="1">
      <c r="A1" s="405" t="s">
        <v>330</v>
      </c>
      <c r="B1" s="405"/>
      <c r="C1" s="405"/>
      <c r="D1" s="405"/>
    </row>
    <row r="2" spans="1:4" s="341" customFormat="1" ht="10.5" customHeight="1">
      <c r="A2" s="174"/>
      <c r="B2" s="407"/>
      <c r="C2" s="174"/>
      <c r="D2" s="174"/>
    </row>
    <row r="3" spans="1:4" s="341" customFormat="1" ht="10.5" customHeight="1">
      <c r="A3" s="174"/>
      <c r="B3" s="407"/>
      <c r="C3" s="174"/>
      <c r="D3" s="174"/>
    </row>
    <row r="4" spans="1:4" ht="11.25" customHeight="1">
      <c r="A4" s="152" t="s">
        <v>216</v>
      </c>
      <c r="B4" s="93"/>
      <c r="C4" s="93"/>
      <c r="D4" s="93"/>
    </row>
    <row r="5" spans="1:4" s="185" customFormat="1" ht="9.75" customHeight="1">
      <c r="A5" s="285" t="s">
        <v>236</v>
      </c>
      <c r="B5" s="285"/>
      <c r="C5" s="285"/>
      <c r="D5" s="285"/>
    </row>
    <row r="6" spans="1:7" ht="11.25" customHeight="1">
      <c r="A6" s="282" t="s">
        <v>322</v>
      </c>
      <c r="B6" s="93"/>
      <c r="C6" s="283"/>
      <c r="D6" s="283"/>
      <c r="E6" s="283"/>
      <c r="F6" s="283"/>
      <c r="G6" s="283"/>
    </row>
    <row r="7" spans="1:7" ht="11.25" customHeight="1">
      <c r="A7" s="284" t="s">
        <v>323</v>
      </c>
      <c r="B7" s="48"/>
      <c r="C7" s="283"/>
      <c r="D7" s="283"/>
      <c r="E7" s="283"/>
      <c r="F7" s="283"/>
      <c r="G7" s="283"/>
    </row>
    <row r="8" spans="1:7" ht="11.25" customHeight="1">
      <c r="A8" s="282" t="s">
        <v>321</v>
      </c>
      <c r="B8" s="93"/>
      <c r="C8" s="283"/>
      <c r="D8" s="283"/>
      <c r="E8" s="283"/>
      <c r="F8" s="283"/>
      <c r="G8" s="283"/>
    </row>
    <row r="9" spans="1:7" ht="11.25" customHeight="1">
      <c r="A9" s="284" t="s">
        <v>324</v>
      </c>
      <c r="B9" s="48"/>
      <c r="C9" s="283"/>
      <c r="D9" s="283"/>
      <c r="E9" s="283"/>
      <c r="F9" s="283"/>
      <c r="G9" s="283"/>
    </row>
    <row r="10" spans="1:4" ht="15" customHeight="1" thickBot="1">
      <c r="A10" s="48"/>
      <c r="B10" s="48"/>
      <c r="C10" s="48"/>
      <c r="D10" s="48"/>
    </row>
    <row r="11" spans="1:4" s="185" customFormat="1" ht="11.25" customHeight="1" thickBot="1" thickTop="1">
      <c r="A11" s="172" t="s">
        <v>3</v>
      </c>
      <c r="B11" s="173" t="s">
        <v>4</v>
      </c>
      <c r="C11" s="173" t="s">
        <v>5</v>
      </c>
      <c r="D11" s="173" t="s">
        <v>6</v>
      </c>
    </row>
    <row r="12" ht="11.25" customHeight="1" thickBot="1" thickTop="1"/>
    <row r="13" spans="1:4" s="186" customFormat="1" ht="11.25" customHeight="1" thickTop="1">
      <c r="A13" s="175" t="s">
        <v>1</v>
      </c>
      <c r="B13" s="176" t="s">
        <v>38</v>
      </c>
      <c r="C13" s="176" t="s">
        <v>157</v>
      </c>
      <c r="D13" s="221" t="s">
        <v>38</v>
      </c>
    </row>
    <row r="14" spans="1:4" s="186" customFormat="1" ht="11.25" customHeight="1">
      <c r="A14" s="177"/>
      <c r="B14" s="187" t="s">
        <v>158</v>
      </c>
      <c r="C14" s="187" t="s">
        <v>159</v>
      </c>
      <c r="D14" s="187" t="s">
        <v>158</v>
      </c>
    </row>
    <row r="15" spans="1:4" s="186" customFormat="1" ht="11.25" customHeight="1">
      <c r="A15" s="177"/>
      <c r="B15" s="187"/>
      <c r="C15" s="178" t="s">
        <v>160</v>
      </c>
      <c r="D15" s="187"/>
    </row>
    <row r="16" spans="1:4" s="186" customFormat="1" ht="11.25" customHeight="1">
      <c r="A16" s="177"/>
      <c r="B16" s="187"/>
      <c r="C16" s="187" t="s">
        <v>145</v>
      </c>
      <c r="D16" s="187"/>
    </row>
    <row r="17" spans="1:4" s="186" customFormat="1" ht="11.25" customHeight="1">
      <c r="A17" s="177"/>
      <c r="B17" s="187"/>
      <c r="C17" s="178"/>
      <c r="D17" s="187"/>
    </row>
    <row r="18" spans="1:4" s="186" customFormat="1" ht="11.25" customHeight="1" thickBot="1">
      <c r="A18" s="179"/>
      <c r="B18" s="180"/>
      <c r="C18" s="180"/>
      <c r="D18" s="180"/>
    </row>
    <row r="19" spans="1:4" s="186" customFormat="1" ht="11.25" customHeight="1" thickTop="1">
      <c r="A19" s="188"/>
      <c r="B19" s="189"/>
      <c r="C19" s="190"/>
      <c r="D19" s="189"/>
    </row>
    <row r="20" spans="1:4" ht="11.25" customHeight="1">
      <c r="A20" s="113">
        <v>38565</v>
      </c>
      <c r="B20" s="107">
        <v>757.59</v>
      </c>
      <c r="C20" s="287">
        <v>220</v>
      </c>
      <c r="D20" s="107">
        <f>B20/C20</f>
        <v>3.44</v>
      </c>
    </row>
    <row r="21" spans="1:4" ht="11.25" customHeight="1">
      <c r="A21" s="113">
        <v>38596</v>
      </c>
      <c r="B21" s="107">
        <v>757.59</v>
      </c>
      <c r="C21" s="287">
        <v>220</v>
      </c>
      <c r="D21" s="107">
        <f>B21/C21</f>
        <v>3.44</v>
      </c>
    </row>
    <row r="22" spans="1:4" ht="11.25" customHeight="1">
      <c r="A22" s="113">
        <v>38626</v>
      </c>
      <c r="B22" s="107">
        <v>757.59</v>
      </c>
      <c r="C22" s="287">
        <v>220</v>
      </c>
      <c r="D22" s="107">
        <f aca="true" t="shared" si="0" ref="D22:D56">B22/C22</f>
        <v>3.44</v>
      </c>
    </row>
    <row r="23" spans="1:4" ht="11.25" customHeight="1">
      <c r="A23" s="113">
        <v>38657</v>
      </c>
      <c r="B23" s="107">
        <v>757.59</v>
      </c>
      <c r="C23" s="287">
        <v>220</v>
      </c>
      <c r="D23" s="107">
        <f t="shared" si="0"/>
        <v>3.44</v>
      </c>
    </row>
    <row r="24" spans="1:4" ht="11.25" customHeight="1">
      <c r="A24" s="113">
        <v>38687</v>
      </c>
      <c r="B24" s="107">
        <v>757.59</v>
      </c>
      <c r="C24" s="287">
        <v>220</v>
      </c>
      <c r="D24" s="107">
        <f t="shared" si="0"/>
        <v>3.44</v>
      </c>
    </row>
    <row r="25" spans="1:4" ht="11.25" customHeight="1">
      <c r="A25" s="113">
        <v>38718</v>
      </c>
      <c r="B25" s="107">
        <v>757.59</v>
      </c>
      <c r="C25" s="287">
        <v>220</v>
      </c>
      <c r="D25" s="107">
        <f t="shared" si="0"/>
        <v>3.44</v>
      </c>
    </row>
    <row r="26" spans="1:4" ht="11.25" customHeight="1">
      <c r="A26" s="113">
        <v>38749</v>
      </c>
      <c r="B26" s="107">
        <v>757.59</v>
      </c>
      <c r="C26" s="287">
        <v>220</v>
      </c>
      <c r="D26" s="107">
        <f t="shared" si="0"/>
        <v>3.44</v>
      </c>
    </row>
    <row r="27" spans="1:4" ht="11.25" customHeight="1">
      <c r="A27" s="113">
        <v>38777</v>
      </c>
      <c r="B27" s="107">
        <v>757.59</v>
      </c>
      <c r="C27" s="287">
        <v>220</v>
      </c>
      <c r="D27" s="107">
        <f t="shared" si="0"/>
        <v>3.44</v>
      </c>
    </row>
    <row r="28" spans="1:4" ht="11.25" customHeight="1">
      <c r="A28" s="113">
        <v>38808</v>
      </c>
      <c r="B28" s="107">
        <v>757.59</v>
      </c>
      <c r="C28" s="287">
        <v>220</v>
      </c>
      <c r="D28" s="107">
        <f t="shared" si="0"/>
        <v>3.44</v>
      </c>
    </row>
    <row r="29" spans="1:4" ht="11.25" customHeight="1">
      <c r="A29" s="113">
        <v>38838</v>
      </c>
      <c r="B29" s="107">
        <v>757.59</v>
      </c>
      <c r="C29" s="287">
        <v>220</v>
      </c>
      <c r="D29" s="107">
        <f t="shared" si="0"/>
        <v>3.44</v>
      </c>
    </row>
    <row r="30" spans="1:4" ht="11.25" customHeight="1">
      <c r="A30" s="113">
        <v>38869</v>
      </c>
      <c r="B30" s="107">
        <v>795.46</v>
      </c>
      <c r="C30" s="287">
        <v>220</v>
      </c>
      <c r="D30" s="107">
        <f t="shared" si="0"/>
        <v>3.62</v>
      </c>
    </row>
    <row r="31" spans="1:4" ht="11.25" customHeight="1">
      <c r="A31" s="113">
        <v>38899</v>
      </c>
      <c r="B31" s="107">
        <v>795.46</v>
      </c>
      <c r="C31" s="287">
        <v>220</v>
      </c>
      <c r="D31" s="107">
        <f t="shared" si="0"/>
        <v>3.62</v>
      </c>
    </row>
    <row r="32" spans="1:4" ht="11.25" customHeight="1">
      <c r="A32" s="113">
        <v>38930</v>
      </c>
      <c r="B32" s="107">
        <v>795.46</v>
      </c>
      <c r="C32" s="287">
        <v>220</v>
      </c>
      <c r="D32" s="107">
        <f t="shared" si="0"/>
        <v>3.62</v>
      </c>
    </row>
    <row r="33" spans="1:4" ht="11.25" customHeight="1">
      <c r="A33" s="113">
        <v>38961</v>
      </c>
      <c r="B33" s="107">
        <v>795.46</v>
      </c>
      <c r="C33" s="287">
        <v>220</v>
      </c>
      <c r="D33" s="107">
        <f t="shared" si="0"/>
        <v>3.62</v>
      </c>
    </row>
    <row r="34" spans="1:4" ht="11.25" customHeight="1">
      <c r="A34" s="113">
        <v>38991</v>
      </c>
      <c r="B34" s="107">
        <v>795.46</v>
      </c>
      <c r="C34" s="287">
        <v>220</v>
      </c>
      <c r="D34" s="107">
        <f t="shared" si="0"/>
        <v>3.62</v>
      </c>
    </row>
    <row r="35" spans="1:4" ht="11.25" customHeight="1">
      <c r="A35" s="113">
        <v>39022</v>
      </c>
      <c r="B35" s="107">
        <v>795.46</v>
      </c>
      <c r="C35" s="287">
        <v>220</v>
      </c>
      <c r="D35" s="107">
        <f t="shared" si="0"/>
        <v>3.62</v>
      </c>
    </row>
    <row r="36" spans="1:4" ht="11.25" customHeight="1">
      <c r="A36" s="113">
        <v>39052</v>
      </c>
      <c r="B36" s="107">
        <v>795.46</v>
      </c>
      <c r="C36" s="287">
        <v>220</v>
      </c>
      <c r="D36" s="107">
        <f t="shared" si="0"/>
        <v>3.62</v>
      </c>
    </row>
    <row r="37" spans="1:4" ht="11.25" customHeight="1">
      <c r="A37" s="113">
        <v>39083</v>
      </c>
      <c r="B37" s="107">
        <v>795.46</v>
      </c>
      <c r="C37" s="287">
        <v>220</v>
      </c>
      <c r="D37" s="107">
        <f t="shared" si="0"/>
        <v>3.62</v>
      </c>
    </row>
    <row r="38" spans="1:4" ht="11.25" customHeight="1">
      <c r="A38" s="113">
        <v>39114</v>
      </c>
      <c r="B38" s="107">
        <v>795.46</v>
      </c>
      <c r="C38" s="287">
        <v>220</v>
      </c>
      <c r="D38" s="107">
        <f t="shared" si="0"/>
        <v>3.62</v>
      </c>
    </row>
    <row r="39" spans="1:4" ht="11.25" customHeight="1">
      <c r="A39" s="113">
        <v>39142</v>
      </c>
      <c r="B39" s="107">
        <v>795.46</v>
      </c>
      <c r="C39" s="287">
        <v>220</v>
      </c>
      <c r="D39" s="107">
        <f t="shared" si="0"/>
        <v>3.62</v>
      </c>
    </row>
    <row r="40" spans="1:4" ht="11.25" customHeight="1">
      <c r="A40" s="113">
        <v>39173</v>
      </c>
      <c r="B40" s="107">
        <v>795.46</v>
      </c>
      <c r="C40" s="287">
        <v>220</v>
      </c>
      <c r="D40" s="107">
        <f t="shared" si="0"/>
        <v>3.62</v>
      </c>
    </row>
    <row r="41" spans="1:4" ht="11.25" customHeight="1">
      <c r="A41" s="113">
        <v>39203</v>
      </c>
      <c r="B41" s="107">
        <v>835.23</v>
      </c>
      <c r="C41" s="287">
        <v>220</v>
      </c>
      <c r="D41" s="107">
        <f t="shared" si="0"/>
        <v>3.8</v>
      </c>
    </row>
    <row r="42" spans="1:4" ht="11.25" customHeight="1">
      <c r="A42" s="113">
        <v>39234</v>
      </c>
      <c r="B42" s="107">
        <v>835.23</v>
      </c>
      <c r="C42" s="287">
        <v>220</v>
      </c>
      <c r="D42" s="107">
        <f t="shared" si="0"/>
        <v>3.8</v>
      </c>
    </row>
    <row r="43" spans="1:4" ht="11.25" customHeight="1">
      <c r="A43" s="113">
        <v>39264</v>
      </c>
      <c r="B43" s="107">
        <v>835.23</v>
      </c>
      <c r="C43" s="287">
        <v>220</v>
      </c>
      <c r="D43" s="107">
        <f t="shared" si="0"/>
        <v>3.8</v>
      </c>
    </row>
    <row r="44" spans="1:4" ht="11.25" customHeight="1">
      <c r="A44" s="113">
        <v>39295</v>
      </c>
      <c r="B44" s="107">
        <v>835.23</v>
      </c>
      <c r="C44" s="287">
        <v>220</v>
      </c>
      <c r="D44" s="107">
        <f t="shared" si="0"/>
        <v>3.8</v>
      </c>
    </row>
    <row r="45" spans="1:4" ht="11.25" customHeight="1">
      <c r="A45" s="113">
        <v>39326</v>
      </c>
      <c r="B45" s="107">
        <v>835.23</v>
      </c>
      <c r="C45" s="287">
        <v>220</v>
      </c>
      <c r="D45" s="107">
        <f t="shared" si="0"/>
        <v>3.8</v>
      </c>
    </row>
    <row r="46" spans="1:4" ht="11.25" customHeight="1">
      <c r="A46" s="113">
        <v>39356</v>
      </c>
      <c r="B46" s="107">
        <v>835.23</v>
      </c>
      <c r="C46" s="287">
        <v>220</v>
      </c>
      <c r="D46" s="107">
        <f t="shared" si="0"/>
        <v>3.8</v>
      </c>
    </row>
    <row r="47" spans="1:4" ht="11.25" customHeight="1">
      <c r="A47" s="113">
        <v>39387</v>
      </c>
      <c r="B47" s="107">
        <v>835.23</v>
      </c>
      <c r="C47" s="287">
        <v>220</v>
      </c>
      <c r="D47" s="107">
        <f t="shared" si="0"/>
        <v>3.8</v>
      </c>
    </row>
    <row r="48" spans="1:4" ht="11.25" customHeight="1">
      <c r="A48" s="113">
        <v>39417</v>
      </c>
      <c r="B48" s="107">
        <v>835.23</v>
      </c>
      <c r="C48" s="287">
        <v>220</v>
      </c>
      <c r="D48" s="107">
        <f t="shared" si="0"/>
        <v>3.8</v>
      </c>
    </row>
    <row r="49" spans="1:4" ht="11.25" customHeight="1">
      <c r="A49" s="113">
        <v>39448</v>
      </c>
      <c r="B49" s="107">
        <v>835.23</v>
      </c>
      <c r="C49" s="287">
        <v>220</v>
      </c>
      <c r="D49" s="107">
        <f t="shared" si="0"/>
        <v>3.8</v>
      </c>
    </row>
    <row r="50" spans="1:4" ht="11.25" customHeight="1">
      <c r="A50" s="113">
        <v>39479</v>
      </c>
      <c r="B50" s="107">
        <v>835.23</v>
      </c>
      <c r="C50" s="287">
        <v>220</v>
      </c>
      <c r="D50" s="107">
        <f t="shared" si="0"/>
        <v>3.8</v>
      </c>
    </row>
    <row r="51" spans="1:4" ht="11.25" customHeight="1">
      <c r="A51" s="113">
        <v>39508</v>
      </c>
      <c r="B51" s="107">
        <v>835.23</v>
      </c>
      <c r="C51" s="287">
        <v>220</v>
      </c>
      <c r="D51" s="107">
        <f t="shared" si="0"/>
        <v>3.8</v>
      </c>
    </row>
    <row r="52" spans="1:4" ht="11.25" customHeight="1">
      <c r="A52" s="113">
        <v>39539</v>
      </c>
      <c r="B52" s="107">
        <v>835.23</v>
      </c>
      <c r="C52" s="287">
        <v>220</v>
      </c>
      <c r="D52" s="107">
        <f t="shared" si="0"/>
        <v>3.8</v>
      </c>
    </row>
    <row r="53" spans="1:4" ht="11.25" customHeight="1">
      <c r="A53" s="113">
        <v>39569</v>
      </c>
      <c r="B53" s="107">
        <v>835.23</v>
      </c>
      <c r="C53" s="287">
        <v>220</v>
      </c>
      <c r="D53" s="107">
        <f t="shared" si="0"/>
        <v>3.8</v>
      </c>
    </row>
    <row r="54" spans="1:4" ht="11.25" customHeight="1">
      <c r="A54" s="113">
        <v>39600</v>
      </c>
      <c r="B54" s="107">
        <v>893.69</v>
      </c>
      <c r="C54" s="287">
        <v>220</v>
      </c>
      <c r="D54" s="107">
        <f t="shared" si="0"/>
        <v>4.06</v>
      </c>
    </row>
    <row r="55" spans="1:4" ht="11.25" customHeight="1">
      <c r="A55" s="113">
        <v>39630</v>
      </c>
      <c r="B55" s="107">
        <v>893.69</v>
      </c>
      <c r="C55" s="287">
        <v>220</v>
      </c>
      <c r="D55" s="107">
        <f t="shared" si="0"/>
        <v>4.06</v>
      </c>
    </row>
    <row r="56" spans="1:4" ht="11.25" customHeight="1">
      <c r="A56" s="113">
        <v>39661</v>
      </c>
      <c r="B56" s="107">
        <v>893.69</v>
      </c>
      <c r="C56" s="287">
        <v>220</v>
      </c>
      <c r="D56" s="107">
        <f t="shared" si="0"/>
        <v>4.06</v>
      </c>
    </row>
    <row r="59" ht="11.25" customHeight="1">
      <c r="D59" s="174" t="s">
        <v>319</v>
      </c>
    </row>
    <row r="60" ht="11.25" customHeight="1">
      <c r="C60" s="408" t="s">
        <v>320</v>
      </c>
    </row>
  </sheetData>
  <sheetProtection/>
  <hyperlinks>
    <hyperlink ref="C60" r:id="rId1" display="www.sentenca.com.br"/>
  </hyperlinks>
  <printOptions/>
  <pageMargins left="1.5748031496062993" right="0.5905511811023623" top="0.984251968503937" bottom="0.5905511811023623" header="0.31496062992125984" footer="0.31496062992125984"/>
  <pageSetup horizontalDpi="600" verticalDpi="600" orientation="portrait" paperSize="9" r:id="rId2"/>
  <headerFooter>
    <oddHeader>&amp;R
Anexo: 01
Folha : 0&amp;P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238"/>
  <sheetViews>
    <sheetView showGridLines="0" workbookViewId="0" topLeftCell="A1">
      <selection activeCell="K6" sqref="K6"/>
    </sheetView>
  </sheetViews>
  <sheetFormatPr defaultColWidth="9.33203125" defaultRowHeight="10.5"/>
  <cols>
    <col min="1" max="1" width="8.16015625" style="21" customWidth="1"/>
    <col min="2" max="2" width="10.66015625" style="19" customWidth="1"/>
    <col min="3" max="3" width="11.33203125" style="19" customWidth="1"/>
    <col min="4" max="4" width="7.66015625" style="19" customWidth="1"/>
    <col min="5" max="5" width="9.5" style="340" customWidth="1"/>
    <col min="6" max="6" width="9.33203125" style="19" customWidth="1"/>
    <col min="7" max="7" width="12.33203125" style="19" customWidth="1"/>
    <col min="8" max="8" width="9.16015625" style="4" customWidth="1"/>
    <col min="9" max="9" width="11.66015625" style="4" customWidth="1"/>
    <col min="10" max="10" width="11" style="4" customWidth="1"/>
    <col min="11" max="13" width="11.83203125" style="4" customWidth="1"/>
    <col min="14" max="14" width="12.16015625" style="19" customWidth="1"/>
    <col min="15" max="15" width="11.66015625" style="19" customWidth="1"/>
    <col min="16" max="16" width="13" style="19" customWidth="1"/>
    <col min="17" max="17" width="11.83203125" style="19" customWidth="1"/>
    <col min="18" max="18" width="11.66015625" style="19" customWidth="1"/>
    <col min="19" max="19" width="9.33203125" style="19" customWidth="1"/>
    <col min="20" max="20" width="14.83203125" style="19" customWidth="1"/>
    <col min="21" max="16384" width="9.33203125" style="19" customWidth="1"/>
  </cols>
  <sheetData>
    <row r="1" spans="1:4" s="406" customFormat="1" ht="14.25" customHeight="1">
      <c r="A1" s="405" t="s">
        <v>331</v>
      </c>
      <c r="B1" s="405"/>
      <c r="C1" s="405"/>
      <c r="D1" s="405"/>
    </row>
    <row r="2" spans="1:4" s="341" customFormat="1" ht="10.5" customHeight="1">
      <c r="A2" s="174"/>
      <c r="B2" s="407"/>
      <c r="C2" s="174"/>
      <c r="D2" s="174"/>
    </row>
    <row r="3" spans="1:4" s="341" customFormat="1" ht="10.5" customHeight="1">
      <c r="A3" s="174"/>
      <c r="B3" s="407"/>
      <c r="C3" s="174"/>
      <c r="D3" s="174"/>
    </row>
    <row r="4" spans="1:15" ht="10.5">
      <c r="A4" s="18" t="s">
        <v>255</v>
      </c>
      <c r="H4" s="118"/>
      <c r="I4" s="118"/>
      <c r="J4" s="118"/>
      <c r="K4" s="118"/>
      <c r="L4" s="118"/>
      <c r="M4" s="118"/>
      <c r="N4"/>
      <c r="O4"/>
    </row>
    <row r="5" spans="1:15" ht="10.5">
      <c r="A5" s="40" t="s">
        <v>256</v>
      </c>
      <c r="H5" s="118"/>
      <c r="I5" s="118"/>
      <c r="J5" s="118"/>
      <c r="K5" s="118"/>
      <c r="L5" s="118"/>
      <c r="M5" s="118"/>
      <c r="N5"/>
      <c r="O5"/>
    </row>
    <row r="6" spans="1:15" ht="10.5">
      <c r="A6" s="40"/>
      <c r="H6" s="118"/>
      <c r="I6" s="118"/>
      <c r="J6" s="118"/>
      <c r="K6" s="118"/>
      <c r="L6" s="118"/>
      <c r="M6" s="118"/>
      <c r="N6"/>
      <c r="O6"/>
    </row>
    <row r="7" spans="1:7" s="183" customFormat="1" ht="11.25" customHeight="1">
      <c r="A7" s="282" t="s">
        <v>322</v>
      </c>
      <c r="B7" s="93"/>
      <c r="C7" s="283"/>
      <c r="D7" s="283"/>
      <c r="E7" s="283"/>
      <c r="F7" s="283"/>
      <c r="G7" s="283"/>
    </row>
    <row r="8" spans="1:7" s="183" customFormat="1" ht="11.25" customHeight="1">
      <c r="A8" s="284" t="s">
        <v>323</v>
      </c>
      <c r="B8" s="48"/>
      <c r="C8" s="283"/>
      <c r="D8" s="283"/>
      <c r="E8" s="283"/>
      <c r="F8" s="283"/>
      <c r="G8" s="283"/>
    </row>
    <row r="9" spans="1:7" s="183" customFormat="1" ht="11.25" customHeight="1">
      <c r="A9" s="282" t="s">
        <v>321</v>
      </c>
      <c r="B9" s="93"/>
      <c r="C9" s="283"/>
      <c r="D9" s="283"/>
      <c r="E9" s="283"/>
      <c r="F9" s="283"/>
      <c r="G9" s="283"/>
    </row>
    <row r="10" spans="1:7" s="183" customFormat="1" ht="11.25" customHeight="1">
      <c r="A10" s="284" t="s">
        <v>324</v>
      </c>
      <c r="B10" s="48"/>
      <c r="C10" s="283"/>
      <c r="D10" s="283"/>
      <c r="E10" s="283"/>
      <c r="F10" s="283"/>
      <c r="G10" s="283"/>
    </row>
    <row r="11" spans="8:15" ht="15" customHeight="1" thickBot="1">
      <c r="H11" s="8"/>
      <c r="I11" s="8"/>
      <c r="J11" s="8"/>
      <c r="K11" s="8"/>
      <c r="L11" s="8"/>
      <c r="M11" s="8"/>
      <c r="N11"/>
      <c r="O11"/>
    </row>
    <row r="12" spans="1:21" ht="12" thickBot="1" thickTop="1">
      <c r="A12" s="41" t="s">
        <v>3</v>
      </c>
      <c r="B12" s="20" t="s">
        <v>4</v>
      </c>
      <c r="C12" s="3" t="s">
        <v>5</v>
      </c>
      <c r="D12" s="20" t="s">
        <v>6</v>
      </c>
      <c r="E12" s="3" t="s">
        <v>7</v>
      </c>
      <c r="F12" s="3" t="s">
        <v>8</v>
      </c>
      <c r="G12" s="3" t="s">
        <v>9</v>
      </c>
      <c r="H12" s="9" t="s">
        <v>10</v>
      </c>
      <c r="I12" s="9" t="s">
        <v>11</v>
      </c>
      <c r="J12" s="9" t="s">
        <v>90</v>
      </c>
      <c r="K12" s="9" t="s">
        <v>109</v>
      </c>
      <c r="L12" s="9" t="s">
        <v>110</v>
      </c>
      <c r="M12" s="9" t="s">
        <v>143</v>
      </c>
      <c r="N12" s="9" t="s">
        <v>144</v>
      </c>
      <c r="O12" s="9" t="s">
        <v>146</v>
      </c>
      <c r="P12" s="9" t="s">
        <v>262</v>
      </c>
      <c r="Q12" s="9" t="s">
        <v>263</v>
      </c>
      <c r="R12" s="9" t="s">
        <v>264</v>
      </c>
      <c r="S12" s="4"/>
      <c r="T12" s="4"/>
      <c r="U12" s="4"/>
    </row>
    <row r="13" spans="1:21" ht="12" thickBot="1" thickTop="1">
      <c r="A13" s="42"/>
      <c r="B13" s="45"/>
      <c r="H13" s="7"/>
      <c r="I13" s="7"/>
      <c r="J13" s="7"/>
      <c r="K13" s="7"/>
      <c r="L13" s="7"/>
      <c r="M13" s="7"/>
      <c r="N13" s="5"/>
      <c r="O13" s="5"/>
      <c r="P13" s="5"/>
      <c r="Q13" s="5"/>
      <c r="R13" s="5"/>
      <c r="S13" s="4"/>
      <c r="T13" s="4"/>
      <c r="U13" s="4"/>
    </row>
    <row r="14" spans="1:21" s="48" customFormat="1" ht="11.25" thickTop="1">
      <c r="A14" s="22" t="s">
        <v>1</v>
      </c>
      <c r="B14" s="191" t="s">
        <v>238</v>
      </c>
      <c r="C14" s="378" t="s">
        <v>238</v>
      </c>
      <c r="D14" s="191" t="s">
        <v>38</v>
      </c>
      <c r="E14" s="382" t="s">
        <v>38</v>
      </c>
      <c r="F14" s="191" t="s">
        <v>38</v>
      </c>
      <c r="G14" s="191" t="s">
        <v>39</v>
      </c>
      <c r="H14" s="196" t="s">
        <v>39</v>
      </c>
      <c r="I14" s="196" t="s">
        <v>238</v>
      </c>
      <c r="J14" s="196" t="s">
        <v>43</v>
      </c>
      <c r="K14" s="196" t="s">
        <v>12</v>
      </c>
      <c r="L14" s="136" t="s">
        <v>111</v>
      </c>
      <c r="M14" s="136" t="s">
        <v>15</v>
      </c>
      <c r="N14" s="10" t="s">
        <v>13</v>
      </c>
      <c r="O14" s="10" t="s">
        <v>14</v>
      </c>
      <c r="P14" s="10" t="s">
        <v>37</v>
      </c>
      <c r="Q14" s="10" t="s">
        <v>12</v>
      </c>
      <c r="R14" s="11" t="s">
        <v>0</v>
      </c>
      <c r="S14" s="4"/>
      <c r="T14" s="4"/>
      <c r="U14" s="4"/>
    </row>
    <row r="15" spans="1:21" s="48" customFormat="1" ht="10.5">
      <c r="A15" s="25"/>
      <c r="B15" s="149" t="s">
        <v>239</v>
      </c>
      <c r="C15" s="151" t="s">
        <v>239</v>
      </c>
      <c r="D15" s="149" t="s">
        <v>162</v>
      </c>
      <c r="E15" s="366" t="s">
        <v>162</v>
      </c>
      <c r="F15" s="149" t="s">
        <v>162</v>
      </c>
      <c r="G15" s="149" t="s">
        <v>174</v>
      </c>
      <c r="H15" s="193" t="s">
        <v>174</v>
      </c>
      <c r="I15" s="193"/>
      <c r="J15" s="193" t="s">
        <v>244</v>
      </c>
      <c r="K15" s="193" t="s">
        <v>174</v>
      </c>
      <c r="L15" s="202" t="s">
        <v>169</v>
      </c>
      <c r="M15" s="137" t="s">
        <v>103</v>
      </c>
      <c r="N15" s="12" t="s">
        <v>16</v>
      </c>
      <c r="O15" s="12" t="s">
        <v>15</v>
      </c>
      <c r="P15" s="12" t="s">
        <v>22</v>
      </c>
      <c r="Q15" s="12" t="s">
        <v>17</v>
      </c>
      <c r="R15" s="14" t="s">
        <v>18</v>
      </c>
      <c r="S15" s="4"/>
      <c r="T15" s="4"/>
      <c r="U15" s="4"/>
    </row>
    <row r="16" spans="1:21" s="48" customFormat="1" ht="10.5">
      <c r="A16" s="25"/>
      <c r="B16" s="149" t="s">
        <v>180</v>
      </c>
      <c r="C16" s="151" t="s">
        <v>175</v>
      </c>
      <c r="D16" s="375" t="s">
        <v>243</v>
      </c>
      <c r="E16" s="383">
        <v>0.5</v>
      </c>
      <c r="F16" s="376">
        <v>1</v>
      </c>
      <c r="G16" s="198" t="s">
        <v>175</v>
      </c>
      <c r="H16" s="193" t="s">
        <v>175</v>
      </c>
      <c r="I16" s="193"/>
      <c r="J16" s="193" t="s">
        <v>160</v>
      </c>
      <c r="K16" s="193" t="s">
        <v>175</v>
      </c>
      <c r="L16" s="137"/>
      <c r="M16" s="202" t="s">
        <v>181</v>
      </c>
      <c r="N16" s="12" t="s">
        <v>20</v>
      </c>
      <c r="O16" s="12" t="s">
        <v>21</v>
      </c>
      <c r="P16" s="13" t="s">
        <v>25</v>
      </c>
      <c r="Q16" s="12" t="s">
        <v>2</v>
      </c>
      <c r="R16" s="14" t="s">
        <v>23</v>
      </c>
      <c r="S16" s="4"/>
      <c r="T16" s="4"/>
      <c r="U16" s="4"/>
    </row>
    <row r="17" spans="1:21" s="48" customFormat="1" ht="10.5">
      <c r="A17" s="25"/>
      <c r="B17" s="375" t="s">
        <v>257</v>
      </c>
      <c r="C17" s="379" t="s">
        <v>259</v>
      </c>
      <c r="D17" s="200"/>
      <c r="E17" s="377"/>
      <c r="F17" s="376"/>
      <c r="G17" s="376">
        <v>0.5</v>
      </c>
      <c r="H17" s="377">
        <v>1</v>
      </c>
      <c r="I17" s="137"/>
      <c r="J17" s="193" t="s">
        <v>145</v>
      </c>
      <c r="K17" s="193" t="s">
        <v>245</v>
      </c>
      <c r="L17" s="137"/>
      <c r="M17" s="37"/>
      <c r="N17" s="12" t="s">
        <v>24</v>
      </c>
      <c r="O17" s="12"/>
      <c r="P17" s="15" t="s">
        <v>27</v>
      </c>
      <c r="Q17" s="12"/>
      <c r="R17" s="14" t="s">
        <v>26</v>
      </c>
      <c r="S17" s="4"/>
      <c r="T17" s="4"/>
      <c r="U17" s="4"/>
    </row>
    <row r="18" spans="1:21" s="48" customFormat="1" ht="10.5">
      <c r="A18" s="25"/>
      <c r="B18" s="149" t="s">
        <v>258</v>
      </c>
      <c r="C18" s="379" t="s">
        <v>242</v>
      </c>
      <c r="D18" s="374"/>
      <c r="E18" s="367"/>
      <c r="F18" s="199"/>
      <c r="G18" s="199"/>
      <c r="H18" s="137"/>
      <c r="I18" s="137"/>
      <c r="J18" s="193" t="s">
        <v>326</v>
      </c>
      <c r="K18" s="193"/>
      <c r="L18" s="193"/>
      <c r="M18" s="193"/>
      <c r="N18" s="252">
        <v>41852</v>
      </c>
      <c r="O18" s="12"/>
      <c r="P18" s="192" t="s">
        <v>237</v>
      </c>
      <c r="Q18" s="12"/>
      <c r="R18" s="16" t="s">
        <v>28</v>
      </c>
      <c r="S18" s="4"/>
      <c r="T18" s="4"/>
      <c r="U18" s="4"/>
    </row>
    <row r="19" spans="1:21" s="48" customFormat="1" ht="11.25" thickBot="1">
      <c r="A19" s="27"/>
      <c r="B19" s="381" t="s">
        <v>325</v>
      </c>
      <c r="C19" s="380" t="s">
        <v>325</v>
      </c>
      <c r="D19" s="205"/>
      <c r="E19" s="368" t="s">
        <v>246</v>
      </c>
      <c r="F19" s="384" t="s">
        <v>248</v>
      </c>
      <c r="G19" s="384" t="s">
        <v>247</v>
      </c>
      <c r="H19" s="153" t="s">
        <v>249</v>
      </c>
      <c r="I19" s="153" t="s">
        <v>250</v>
      </c>
      <c r="J19" s="153" t="s">
        <v>179</v>
      </c>
      <c r="K19" s="193" t="s">
        <v>251</v>
      </c>
      <c r="L19" s="193" t="s">
        <v>252</v>
      </c>
      <c r="M19" s="153" t="s">
        <v>253</v>
      </c>
      <c r="N19" s="17"/>
      <c r="O19" s="160" t="s">
        <v>254</v>
      </c>
      <c r="P19" s="91">
        <v>41852</v>
      </c>
      <c r="Q19" s="160" t="s">
        <v>241</v>
      </c>
      <c r="R19" s="162" t="s">
        <v>147</v>
      </c>
      <c r="S19" s="4"/>
      <c r="T19" s="4"/>
      <c r="U19" s="4"/>
    </row>
    <row r="20" spans="1:20" s="48" customFormat="1" ht="12.75" customHeight="1" thickTop="1">
      <c r="A20" s="21"/>
      <c r="B20" s="19"/>
      <c r="C20" s="19"/>
      <c r="D20" s="19"/>
      <c r="E20" s="340"/>
      <c r="F20" s="19"/>
      <c r="G20" s="19"/>
      <c r="H20" s="119"/>
      <c r="I20" s="119"/>
      <c r="J20" s="119"/>
      <c r="K20" s="119"/>
      <c r="L20" s="119"/>
      <c r="M20" s="119"/>
      <c r="N20"/>
      <c r="O20"/>
      <c r="T20" s="290" t="s">
        <v>211</v>
      </c>
    </row>
    <row r="21" spans="1:20" s="4" customFormat="1" ht="10.5">
      <c r="A21" s="250">
        <f>Rasc!A20</f>
        <v>38565</v>
      </c>
      <c r="B21" s="201">
        <v>159.83</v>
      </c>
      <c r="C21" s="39">
        <v>0</v>
      </c>
      <c r="D21" s="39">
        <f>Rasc!D20</f>
        <v>3.44</v>
      </c>
      <c r="E21" s="369">
        <f>D21*1.5</f>
        <v>5.16</v>
      </c>
      <c r="F21" s="201">
        <f>D21*2</f>
        <v>6.88</v>
      </c>
      <c r="G21" s="201">
        <f>B21*E21</f>
        <v>824.72</v>
      </c>
      <c r="H21" s="201">
        <f>C21*F21</f>
        <v>0</v>
      </c>
      <c r="I21" s="201">
        <f>G21+H21</f>
        <v>824.72</v>
      </c>
      <c r="J21" s="201">
        <v>237.61</v>
      </c>
      <c r="K21" s="201">
        <f>I21-J21</f>
        <v>587.11</v>
      </c>
      <c r="L21" s="251">
        <f>K21*11.2%</f>
        <v>65.76</v>
      </c>
      <c r="M21" s="251">
        <f>K21+L21</f>
        <v>652.87</v>
      </c>
      <c r="N21" s="253">
        <f>Plan4!C55</f>
        <v>1.09955933</v>
      </c>
      <c r="O21" s="251">
        <f>M21*N21</f>
        <v>717.87</v>
      </c>
      <c r="P21" s="1">
        <f>(1/30*22)+4+12+12+12+7</f>
        <v>47.73</v>
      </c>
      <c r="Q21" s="251">
        <f>O21*P21%</f>
        <v>342.64</v>
      </c>
      <c r="R21" s="251">
        <f>O21+Q21</f>
        <v>1060.51</v>
      </c>
      <c r="T21" s="289">
        <f>L21*N21</f>
        <v>72.31</v>
      </c>
    </row>
    <row r="22" spans="1:20" s="4" customFormat="1" ht="10.5">
      <c r="A22" s="250">
        <f>Rasc!A21</f>
        <v>38596</v>
      </c>
      <c r="B22" s="39">
        <v>216</v>
      </c>
      <c r="C22" s="39">
        <v>0</v>
      </c>
      <c r="D22" s="39">
        <f>Rasc!D21</f>
        <v>3.44</v>
      </c>
      <c r="E22" s="369">
        <f aca="true" t="shared" si="0" ref="E22:E57">D22*1.5</f>
        <v>5.16</v>
      </c>
      <c r="F22" s="201">
        <f aca="true" t="shared" si="1" ref="F22:F57">D22*2</f>
        <v>6.88</v>
      </c>
      <c r="G22" s="201">
        <f aca="true" t="shared" si="2" ref="G22:G57">B22*E22</f>
        <v>1114.56</v>
      </c>
      <c r="H22" s="201">
        <f aca="true" t="shared" si="3" ref="H22:H57">C22*F22</f>
        <v>0</v>
      </c>
      <c r="I22" s="201">
        <f aca="true" t="shared" si="4" ref="I22:I57">G22+H22</f>
        <v>1114.56</v>
      </c>
      <c r="J22" s="201">
        <v>237.61</v>
      </c>
      <c r="K22" s="201">
        <f aca="true" t="shared" si="5" ref="K22:K57">I22-J22</f>
        <v>876.95</v>
      </c>
      <c r="L22" s="251">
        <f aca="true" t="shared" si="6" ref="L22:L57">K22*11.2%</f>
        <v>98.22</v>
      </c>
      <c r="M22" s="251">
        <f aca="true" t="shared" si="7" ref="M22:M57">K22+L22</f>
        <v>975.17</v>
      </c>
      <c r="N22" s="253">
        <f>Plan4!C56</f>
        <v>1.09666742</v>
      </c>
      <c r="O22" s="251">
        <f aca="true" t="shared" si="8" ref="O22:O57">M22*N22</f>
        <v>1069.44</v>
      </c>
      <c r="P22" s="1">
        <f aca="true" t="shared" si="9" ref="P22:P57">(1/30*22)+4+12+12+12+7</f>
        <v>47.73</v>
      </c>
      <c r="Q22" s="251">
        <f aca="true" t="shared" si="10" ref="Q22:Q57">O22*P22%</f>
        <v>510.44</v>
      </c>
      <c r="R22" s="251">
        <f aca="true" t="shared" si="11" ref="R22:R57">O22+Q22</f>
        <v>1579.88</v>
      </c>
      <c r="T22" s="289">
        <f aca="true" t="shared" si="12" ref="T22:T57">L22*N22</f>
        <v>107.71</v>
      </c>
    </row>
    <row r="23" spans="1:20" s="4" customFormat="1" ht="10.5">
      <c r="A23" s="250">
        <f>Rasc!A22</f>
        <v>38626</v>
      </c>
      <c r="B23" s="39">
        <v>103.33</v>
      </c>
      <c r="C23" s="39">
        <v>0</v>
      </c>
      <c r="D23" s="39">
        <f>Rasc!D22</f>
        <v>3.44</v>
      </c>
      <c r="E23" s="369">
        <f t="shared" si="0"/>
        <v>5.16</v>
      </c>
      <c r="F23" s="201">
        <f t="shared" si="1"/>
        <v>6.88</v>
      </c>
      <c r="G23" s="201">
        <f t="shared" si="2"/>
        <v>533.18</v>
      </c>
      <c r="H23" s="201">
        <f t="shared" si="3"/>
        <v>0</v>
      </c>
      <c r="I23" s="201">
        <f t="shared" si="4"/>
        <v>533.18</v>
      </c>
      <c r="J23" s="201">
        <v>237.61</v>
      </c>
      <c r="K23" s="201">
        <f t="shared" si="5"/>
        <v>295.57</v>
      </c>
      <c r="L23" s="251">
        <f t="shared" si="6"/>
        <v>33.1</v>
      </c>
      <c r="M23" s="251">
        <f t="shared" si="7"/>
        <v>328.67</v>
      </c>
      <c r="N23" s="253">
        <f>Plan4!C57</f>
        <v>1.09436925</v>
      </c>
      <c r="O23" s="251">
        <f t="shared" si="8"/>
        <v>359.69</v>
      </c>
      <c r="P23" s="1">
        <f t="shared" si="9"/>
        <v>47.73</v>
      </c>
      <c r="Q23" s="251">
        <f t="shared" si="10"/>
        <v>171.68</v>
      </c>
      <c r="R23" s="251">
        <f t="shared" si="11"/>
        <v>531.37</v>
      </c>
      <c r="T23" s="289">
        <f t="shared" si="12"/>
        <v>36.22</v>
      </c>
    </row>
    <row r="24" spans="1:20" s="4" customFormat="1" ht="10.5">
      <c r="A24" s="250">
        <f>Rasc!A23</f>
        <v>38657</v>
      </c>
      <c r="B24" s="39">
        <v>172</v>
      </c>
      <c r="C24" s="39">
        <v>0</v>
      </c>
      <c r="D24" s="39">
        <f>Rasc!D23</f>
        <v>3.44</v>
      </c>
      <c r="E24" s="369">
        <f t="shared" si="0"/>
        <v>5.16</v>
      </c>
      <c r="F24" s="201">
        <f t="shared" si="1"/>
        <v>6.88</v>
      </c>
      <c r="G24" s="201">
        <f t="shared" si="2"/>
        <v>887.52</v>
      </c>
      <c r="H24" s="201">
        <f t="shared" si="3"/>
        <v>0</v>
      </c>
      <c r="I24" s="201">
        <f t="shared" si="4"/>
        <v>887.52</v>
      </c>
      <c r="J24" s="201">
        <v>237.61</v>
      </c>
      <c r="K24" s="201">
        <f t="shared" si="5"/>
        <v>649.91</v>
      </c>
      <c r="L24" s="251">
        <f t="shared" si="6"/>
        <v>72.79</v>
      </c>
      <c r="M24" s="251">
        <f t="shared" si="7"/>
        <v>722.7</v>
      </c>
      <c r="N24" s="253">
        <f>Plan4!C58</f>
        <v>1.09226227</v>
      </c>
      <c r="O24" s="251">
        <f t="shared" si="8"/>
        <v>789.38</v>
      </c>
      <c r="P24" s="1">
        <f t="shared" si="9"/>
        <v>47.73</v>
      </c>
      <c r="Q24" s="251">
        <f t="shared" si="10"/>
        <v>376.77</v>
      </c>
      <c r="R24" s="251">
        <f t="shared" si="11"/>
        <v>1166.15</v>
      </c>
      <c r="T24" s="289">
        <f t="shared" si="12"/>
        <v>79.51</v>
      </c>
    </row>
    <row r="25" spans="1:20" s="4" customFormat="1" ht="10.5">
      <c r="A25" s="250">
        <f>Rasc!A24</f>
        <v>38687</v>
      </c>
      <c r="B25" s="39">
        <v>228</v>
      </c>
      <c r="C25" s="39">
        <v>0</v>
      </c>
      <c r="D25" s="39">
        <f>Rasc!D24</f>
        <v>3.44</v>
      </c>
      <c r="E25" s="369">
        <f t="shared" si="0"/>
        <v>5.16</v>
      </c>
      <c r="F25" s="201">
        <f t="shared" si="1"/>
        <v>6.88</v>
      </c>
      <c r="G25" s="201">
        <f t="shared" si="2"/>
        <v>1176.48</v>
      </c>
      <c r="H25" s="201">
        <f t="shared" si="3"/>
        <v>0</v>
      </c>
      <c r="I25" s="201">
        <f t="shared" si="4"/>
        <v>1176.48</v>
      </c>
      <c r="J25" s="201">
        <v>237.61</v>
      </c>
      <c r="K25" s="201">
        <f t="shared" si="5"/>
        <v>938.87</v>
      </c>
      <c r="L25" s="251">
        <f t="shared" si="6"/>
        <v>105.15</v>
      </c>
      <c r="M25" s="251">
        <f t="shared" si="7"/>
        <v>1044.02</v>
      </c>
      <c r="N25" s="253">
        <f>Plan4!D47</f>
        <v>1.08978954</v>
      </c>
      <c r="O25" s="251">
        <f t="shared" si="8"/>
        <v>1137.76</v>
      </c>
      <c r="P25" s="1">
        <f t="shared" si="9"/>
        <v>47.73</v>
      </c>
      <c r="Q25" s="251">
        <f t="shared" si="10"/>
        <v>543.05</v>
      </c>
      <c r="R25" s="251">
        <f t="shared" si="11"/>
        <v>1680.81</v>
      </c>
      <c r="T25" s="289">
        <f t="shared" si="12"/>
        <v>114.59</v>
      </c>
    </row>
    <row r="26" spans="1:20" s="4" customFormat="1" ht="10.5">
      <c r="A26" s="250">
        <f>Rasc!A25</f>
        <v>38718</v>
      </c>
      <c r="B26" s="39">
        <v>240</v>
      </c>
      <c r="C26" s="39">
        <v>8</v>
      </c>
      <c r="D26" s="39">
        <f>Rasc!D25</f>
        <v>3.44</v>
      </c>
      <c r="E26" s="369">
        <f t="shared" si="0"/>
        <v>5.16</v>
      </c>
      <c r="F26" s="201">
        <f t="shared" si="1"/>
        <v>6.88</v>
      </c>
      <c r="G26" s="201">
        <f t="shared" si="2"/>
        <v>1238.4</v>
      </c>
      <c r="H26" s="201">
        <f t="shared" si="3"/>
        <v>55.04</v>
      </c>
      <c r="I26" s="201">
        <f t="shared" si="4"/>
        <v>1293.44</v>
      </c>
      <c r="J26" s="201">
        <f>J25</f>
        <v>237.61</v>
      </c>
      <c r="K26" s="201">
        <f t="shared" si="5"/>
        <v>1055.83</v>
      </c>
      <c r="L26" s="251">
        <f t="shared" si="6"/>
        <v>118.25</v>
      </c>
      <c r="M26" s="251">
        <f t="shared" si="7"/>
        <v>1174.08</v>
      </c>
      <c r="N26" s="253">
        <f>Plan4!D48</f>
        <v>1.08726057</v>
      </c>
      <c r="O26" s="251">
        <f t="shared" si="8"/>
        <v>1276.53</v>
      </c>
      <c r="P26" s="1">
        <f t="shared" si="9"/>
        <v>47.73</v>
      </c>
      <c r="Q26" s="251">
        <f t="shared" si="10"/>
        <v>609.29</v>
      </c>
      <c r="R26" s="251">
        <f t="shared" si="11"/>
        <v>1885.82</v>
      </c>
      <c r="T26" s="289">
        <f t="shared" si="12"/>
        <v>128.57</v>
      </c>
    </row>
    <row r="27" spans="1:20" s="4" customFormat="1" ht="10.5">
      <c r="A27" s="250">
        <f>Rasc!A26</f>
        <v>38749</v>
      </c>
      <c r="B27" s="39">
        <v>182.83</v>
      </c>
      <c r="C27" s="39">
        <v>0</v>
      </c>
      <c r="D27" s="39">
        <f>Rasc!D26</f>
        <v>3.44</v>
      </c>
      <c r="E27" s="369">
        <f t="shared" si="0"/>
        <v>5.16</v>
      </c>
      <c r="F27" s="201">
        <f t="shared" si="1"/>
        <v>6.88</v>
      </c>
      <c r="G27" s="201">
        <f t="shared" si="2"/>
        <v>943.4</v>
      </c>
      <c r="H27" s="201">
        <f t="shared" si="3"/>
        <v>0</v>
      </c>
      <c r="I27" s="201">
        <f t="shared" si="4"/>
        <v>943.4</v>
      </c>
      <c r="J27" s="201">
        <v>237.61</v>
      </c>
      <c r="K27" s="201">
        <f t="shared" si="5"/>
        <v>705.79</v>
      </c>
      <c r="L27" s="251">
        <f t="shared" si="6"/>
        <v>79.05</v>
      </c>
      <c r="M27" s="251">
        <f t="shared" si="7"/>
        <v>784.84</v>
      </c>
      <c r="N27" s="253">
        <f>Plan4!D49</f>
        <v>1.08647288</v>
      </c>
      <c r="O27" s="251">
        <f t="shared" si="8"/>
        <v>852.71</v>
      </c>
      <c r="P27" s="1">
        <f t="shared" si="9"/>
        <v>47.73</v>
      </c>
      <c r="Q27" s="251">
        <f t="shared" si="10"/>
        <v>407</v>
      </c>
      <c r="R27" s="251">
        <f t="shared" si="11"/>
        <v>1259.71</v>
      </c>
      <c r="T27" s="289">
        <f t="shared" si="12"/>
        <v>85.89</v>
      </c>
    </row>
    <row r="28" spans="1:20" s="4" customFormat="1" ht="10.5">
      <c r="A28" s="250">
        <f>Rasc!A27</f>
        <v>38777</v>
      </c>
      <c r="B28" s="39">
        <v>128.4</v>
      </c>
      <c r="C28" s="39">
        <v>0</v>
      </c>
      <c r="D28" s="39">
        <f>Rasc!D27</f>
        <v>3.44</v>
      </c>
      <c r="E28" s="369">
        <f t="shared" si="0"/>
        <v>5.16</v>
      </c>
      <c r="F28" s="201">
        <f t="shared" si="1"/>
        <v>6.88</v>
      </c>
      <c r="G28" s="201">
        <f t="shared" si="2"/>
        <v>662.54</v>
      </c>
      <c r="H28" s="201">
        <f t="shared" si="3"/>
        <v>0</v>
      </c>
      <c r="I28" s="201">
        <f t="shared" si="4"/>
        <v>662.54</v>
      </c>
      <c r="J28" s="201">
        <f>J26</f>
        <v>237.61</v>
      </c>
      <c r="K28" s="201">
        <f t="shared" si="5"/>
        <v>424.93</v>
      </c>
      <c r="L28" s="251">
        <f t="shared" si="6"/>
        <v>47.59</v>
      </c>
      <c r="M28" s="251">
        <f t="shared" si="7"/>
        <v>472.52</v>
      </c>
      <c r="N28" s="253">
        <f>Plan4!D50</f>
        <v>1.08422528</v>
      </c>
      <c r="O28" s="251">
        <f t="shared" si="8"/>
        <v>512.32</v>
      </c>
      <c r="P28" s="1">
        <f t="shared" si="9"/>
        <v>47.73</v>
      </c>
      <c r="Q28" s="251">
        <f t="shared" si="10"/>
        <v>244.53</v>
      </c>
      <c r="R28" s="251">
        <f t="shared" si="11"/>
        <v>756.85</v>
      </c>
      <c r="T28" s="289">
        <f t="shared" si="12"/>
        <v>51.6</v>
      </c>
    </row>
    <row r="29" spans="1:20" s="4" customFormat="1" ht="10.5">
      <c r="A29" s="250">
        <f>Rasc!A28</f>
        <v>38808</v>
      </c>
      <c r="B29" s="39">
        <v>166.67</v>
      </c>
      <c r="C29" s="39">
        <v>8</v>
      </c>
      <c r="D29" s="39">
        <f>Rasc!D28</f>
        <v>3.44</v>
      </c>
      <c r="E29" s="369">
        <f t="shared" si="0"/>
        <v>5.16</v>
      </c>
      <c r="F29" s="201">
        <f t="shared" si="1"/>
        <v>6.88</v>
      </c>
      <c r="G29" s="201">
        <f t="shared" si="2"/>
        <v>860.02</v>
      </c>
      <c r="H29" s="201">
        <f t="shared" si="3"/>
        <v>55.04</v>
      </c>
      <c r="I29" s="201">
        <f t="shared" si="4"/>
        <v>915.06</v>
      </c>
      <c r="J29" s="201">
        <f>J27</f>
        <v>237.61</v>
      </c>
      <c r="K29" s="201">
        <f t="shared" si="5"/>
        <v>677.45</v>
      </c>
      <c r="L29" s="251">
        <f t="shared" si="6"/>
        <v>75.87</v>
      </c>
      <c r="M29" s="251">
        <f t="shared" si="7"/>
        <v>753.32</v>
      </c>
      <c r="N29" s="253">
        <f>Plan4!D51</f>
        <v>1.08329906</v>
      </c>
      <c r="O29" s="251">
        <f t="shared" si="8"/>
        <v>816.07</v>
      </c>
      <c r="P29" s="1">
        <f t="shared" si="9"/>
        <v>47.73</v>
      </c>
      <c r="Q29" s="251">
        <f t="shared" si="10"/>
        <v>389.51</v>
      </c>
      <c r="R29" s="251">
        <f t="shared" si="11"/>
        <v>1205.58</v>
      </c>
      <c r="T29" s="289">
        <f t="shared" si="12"/>
        <v>82.19</v>
      </c>
    </row>
    <row r="30" spans="1:20" s="4" customFormat="1" ht="10.5">
      <c r="A30" s="250">
        <f>Rasc!A29</f>
        <v>38838</v>
      </c>
      <c r="B30" s="39">
        <v>224</v>
      </c>
      <c r="C30" s="39">
        <v>0</v>
      </c>
      <c r="D30" s="39">
        <f>Rasc!D29</f>
        <v>3.44</v>
      </c>
      <c r="E30" s="369">
        <f t="shared" si="0"/>
        <v>5.16</v>
      </c>
      <c r="F30" s="201">
        <f t="shared" si="1"/>
        <v>6.88</v>
      </c>
      <c r="G30" s="201">
        <f t="shared" si="2"/>
        <v>1155.84</v>
      </c>
      <c r="H30" s="201">
        <f t="shared" si="3"/>
        <v>0</v>
      </c>
      <c r="I30" s="201">
        <f t="shared" si="4"/>
        <v>1155.84</v>
      </c>
      <c r="J30" s="201">
        <f>J28</f>
        <v>237.61</v>
      </c>
      <c r="K30" s="201">
        <f t="shared" si="5"/>
        <v>918.23</v>
      </c>
      <c r="L30" s="251">
        <f t="shared" si="6"/>
        <v>102.84</v>
      </c>
      <c r="M30" s="251">
        <f t="shared" si="7"/>
        <v>1021.07</v>
      </c>
      <c r="N30" s="253">
        <f>Plan4!D52</f>
        <v>1.08125764</v>
      </c>
      <c r="O30" s="251">
        <f t="shared" si="8"/>
        <v>1104.04</v>
      </c>
      <c r="P30" s="1">
        <f t="shared" si="9"/>
        <v>47.73</v>
      </c>
      <c r="Q30" s="251">
        <f t="shared" si="10"/>
        <v>526.96</v>
      </c>
      <c r="R30" s="251">
        <f t="shared" si="11"/>
        <v>1631</v>
      </c>
      <c r="T30" s="289">
        <f t="shared" si="12"/>
        <v>111.2</v>
      </c>
    </row>
    <row r="31" spans="1:20" s="4" customFormat="1" ht="10.5">
      <c r="A31" s="250">
        <f>Rasc!A30</f>
        <v>38869</v>
      </c>
      <c r="B31" s="39">
        <v>185.22</v>
      </c>
      <c r="C31" s="39">
        <v>0</v>
      </c>
      <c r="D31" s="39">
        <f>Rasc!D30</f>
        <v>3.62</v>
      </c>
      <c r="E31" s="369">
        <f t="shared" si="0"/>
        <v>5.43</v>
      </c>
      <c r="F31" s="201">
        <f t="shared" si="1"/>
        <v>7.24</v>
      </c>
      <c r="G31" s="201">
        <f t="shared" si="2"/>
        <v>1005.74</v>
      </c>
      <c r="H31" s="201">
        <f t="shared" si="3"/>
        <v>0</v>
      </c>
      <c r="I31" s="201">
        <f t="shared" si="4"/>
        <v>1005.74</v>
      </c>
      <c r="J31" s="201">
        <v>249.49</v>
      </c>
      <c r="K31" s="201">
        <f t="shared" si="5"/>
        <v>756.25</v>
      </c>
      <c r="L31" s="251">
        <f t="shared" si="6"/>
        <v>84.7</v>
      </c>
      <c r="M31" s="251">
        <f t="shared" si="7"/>
        <v>840.95</v>
      </c>
      <c r="N31" s="253">
        <f>Plan4!D53</f>
        <v>1.0791673</v>
      </c>
      <c r="O31" s="251">
        <f t="shared" si="8"/>
        <v>907.53</v>
      </c>
      <c r="P31" s="1">
        <f t="shared" si="9"/>
        <v>47.73</v>
      </c>
      <c r="Q31" s="251">
        <f t="shared" si="10"/>
        <v>433.16</v>
      </c>
      <c r="R31" s="251">
        <f t="shared" si="11"/>
        <v>1340.69</v>
      </c>
      <c r="T31" s="289">
        <f t="shared" si="12"/>
        <v>91.41</v>
      </c>
    </row>
    <row r="32" spans="1:20" s="4" customFormat="1" ht="10.5">
      <c r="A32" s="250">
        <f>Rasc!A31</f>
        <v>38899</v>
      </c>
      <c r="B32" s="39">
        <v>160.87</v>
      </c>
      <c r="C32" s="39">
        <v>0</v>
      </c>
      <c r="D32" s="39">
        <f>Rasc!D31</f>
        <v>3.62</v>
      </c>
      <c r="E32" s="369">
        <f t="shared" si="0"/>
        <v>5.43</v>
      </c>
      <c r="F32" s="201">
        <f t="shared" si="1"/>
        <v>7.24</v>
      </c>
      <c r="G32" s="201">
        <f t="shared" si="2"/>
        <v>873.52</v>
      </c>
      <c r="H32" s="201">
        <f t="shared" si="3"/>
        <v>0</v>
      </c>
      <c r="I32" s="201">
        <f t="shared" si="4"/>
        <v>873.52</v>
      </c>
      <c r="J32" s="201">
        <v>249.49</v>
      </c>
      <c r="K32" s="201">
        <f t="shared" si="5"/>
        <v>624.03</v>
      </c>
      <c r="L32" s="251">
        <f t="shared" si="6"/>
        <v>69.89</v>
      </c>
      <c r="M32" s="251">
        <f t="shared" si="7"/>
        <v>693.92</v>
      </c>
      <c r="N32" s="253">
        <f>Plan4!D54</f>
        <v>1.07728098</v>
      </c>
      <c r="O32" s="251">
        <f t="shared" si="8"/>
        <v>747.55</v>
      </c>
      <c r="P32" s="1">
        <f t="shared" si="9"/>
        <v>47.73</v>
      </c>
      <c r="Q32" s="251">
        <f t="shared" si="10"/>
        <v>356.81</v>
      </c>
      <c r="R32" s="251">
        <f t="shared" si="11"/>
        <v>1104.36</v>
      </c>
      <c r="T32" s="289">
        <f t="shared" si="12"/>
        <v>75.29</v>
      </c>
    </row>
    <row r="33" spans="1:20" s="4" customFormat="1" ht="10.5">
      <c r="A33" s="250">
        <f>Rasc!A32</f>
        <v>38930</v>
      </c>
      <c r="B33" s="39">
        <v>176.27</v>
      </c>
      <c r="C33" s="39">
        <v>0</v>
      </c>
      <c r="D33" s="39">
        <f>Rasc!D32</f>
        <v>3.62</v>
      </c>
      <c r="E33" s="369">
        <f t="shared" si="0"/>
        <v>5.43</v>
      </c>
      <c r="F33" s="201">
        <f t="shared" si="1"/>
        <v>7.24</v>
      </c>
      <c r="G33" s="201">
        <f t="shared" si="2"/>
        <v>957.15</v>
      </c>
      <c r="H33" s="201">
        <f t="shared" si="3"/>
        <v>0</v>
      </c>
      <c r="I33" s="201">
        <f t="shared" si="4"/>
        <v>957.15</v>
      </c>
      <c r="J33" s="201">
        <v>249.49</v>
      </c>
      <c r="K33" s="201">
        <f t="shared" si="5"/>
        <v>707.66</v>
      </c>
      <c r="L33" s="251">
        <f t="shared" si="6"/>
        <v>79.26</v>
      </c>
      <c r="M33" s="251">
        <f t="shared" si="7"/>
        <v>786.92</v>
      </c>
      <c r="N33" s="253">
        <f>Plan4!D55</f>
        <v>1.0746631</v>
      </c>
      <c r="O33" s="251">
        <f t="shared" si="8"/>
        <v>845.67</v>
      </c>
      <c r="P33" s="1">
        <f t="shared" si="9"/>
        <v>47.73</v>
      </c>
      <c r="Q33" s="251">
        <f t="shared" si="10"/>
        <v>403.64</v>
      </c>
      <c r="R33" s="251">
        <f t="shared" si="11"/>
        <v>1249.31</v>
      </c>
      <c r="T33" s="289">
        <f t="shared" si="12"/>
        <v>85.18</v>
      </c>
    </row>
    <row r="34" spans="1:20" s="4" customFormat="1" ht="10.5">
      <c r="A34" s="250">
        <f>Rasc!A33</f>
        <v>38961</v>
      </c>
      <c r="B34" s="39">
        <v>185.73</v>
      </c>
      <c r="C34" s="39">
        <v>0</v>
      </c>
      <c r="D34" s="39">
        <f>Rasc!D33</f>
        <v>3.62</v>
      </c>
      <c r="E34" s="369">
        <f t="shared" si="0"/>
        <v>5.43</v>
      </c>
      <c r="F34" s="201">
        <f t="shared" si="1"/>
        <v>7.24</v>
      </c>
      <c r="G34" s="201">
        <f t="shared" si="2"/>
        <v>1008.51</v>
      </c>
      <c r="H34" s="201">
        <f t="shared" si="3"/>
        <v>0</v>
      </c>
      <c r="I34" s="201">
        <f t="shared" si="4"/>
        <v>1008.51</v>
      </c>
      <c r="J34" s="201">
        <v>249.49</v>
      </c>
      <c r="K34" s="201">
        <f t="shared" si="5"/>
        <v>759.02</v>
      </c>
      <c r="L34" s="251">
        <f t="shared" si="6"/>
        <v>85.01</v>
      </c>
      <c r="M34" s="251">
        <f t="shared" si="7"/>
        <v>844.03</v>
      </c>
      <c r="N34" s="253">
        <f>Plan4!D56</f>
        <v>1.07303102</v>
      </c>
      <c r="O34" s="251">
        <f t="shared" si="8"/>
        <v>905.67</v>
      </c>
      <c r="P34" s="1">
        <f t="shared" si="9"/>
        <v>47.73</v>
      </c>
      <c r="Q34" s="251">
        <f t="shared" si="10"/>
        <v>432.28</v>
      </c>
      <c r="R34" s="251">
        <f t="shared" si="11"/>
        <v>1337.95</v>
      </c>
      <c r="T34" s="289">
        <f t="shared" si="12"/>
        <v>91.22</v>
      </c>
    </row>
    <row r="35" spans="1:20" s="4" customFormat="1" ht="10.5">
      <c r="A35" s="250">
        <f>Rasc!A34</f>
        <v>38991</v>
      </c>
      <c r="B35" s="39">
        <v>144.03</v>
      </c>
      <c r="C35" s="39">
        <v>8</v>
      </c>
      <c r="D35" s="39">
        <f>Rasc!D34</f>
        <v>3.62</v>
      </c>
      <c r="E35" s="369">
        <f t="shared" si="0"/>
        <v>5.43</v>
      </c>
      <c r="F35" s="201">
        <f t="shared" si="1"/>
        <v>7.24</v>
      </c>
      <c r="G35" s="201">
        <f t="shared" si="2"/>
        <v>782.08</v>
      </c>
      <c r="H35" s="201">
        <f t="shared" si="3"/>
        <v>57.92</v>
      </c>
      <c r="I35" s="201">
        <f t="shared" si="4"/>
        <v>840</v>
      </c>
      <c r="J35" s="201">
        <v>249.49</v>
      </c>
      <c r="K35" s="201">
        <f t="shared" si="5"/>
        <v>590.51</v>
      </c>
      <c r="L35" s="251">
        <f t="shared" si="6"/>
        <v>66.14</v>
      </c>
      <c r="M35" s="251">
        <f t="shared" si="7"/>
        <v>656.65</v>
      </c>
      <c r="N35" s="253">
        <f>Plan4!D57</f>
        <v>1.07102285</v>
      </c>
      <c r="O35" s="251">
        <f t="shared" si="8"/>
        <v>703.29</v>
      </c>
      <c r="P35" s="1">
        <f t="shared" si="9"/>
        <v>47.73</v>
      </c>
      <c r="Q35" s="251">
        <f t="shared" si="10"/>
        <v>335.68</v>
      </c>
      <c r="R35" s="251">
        <f t="shared" si="11"/>
        <v>1038.97</v>
      </c>
      <c r="T35" s="289">
        <f t="shared" si="12"/>
        <v>70.84</v>
      </c>
    </row>
    <row r="36" spans="1:20" s="4" customFormat="1" ht="10.5">
      <c r="A36" s="250">
        <f>Rasc!A35</f>
        <v>39022</v>
      </c>
      <c r="B36" s="39">
        <v>62.05</v>
      </c>
      <c r="C36" s="39">
        <v>0</v>
      </c>
      <c r="D36" s="39">
        <f>Rasc!D35</f>
        <v>3.62</v>
      </c>
      <c r="E36" s="369">
        <f t="shared" si="0"/>
        <v>5.43</v>
      </c>
      <c r="F36" s="201">
        <f t="shared" si="1"/>
        <v>7.24</v>
      </c>
      <c r="G36" s="201">
        <f t="shared" si="2"/>
        <v>336.93</v>
      </c>
      <c r="H36" s="201">
        <f t="shared" si="3"/>
        <v>0</v>
      </c>
      <c r="I36" s="201">
        <f t="shared" si="4"/>
        <v>336.93</v>
      </c>
      <c r="J36" s="201">
        <v>249.49</v>
      </c>
      <c r="K36" s="201">
        <f t="shared" si="5"/>
        <v>87.44</v>
      </c>
      <c r="L36" s="251">
        <f t="shared" si="6"/>
        <v>9.79</v>
      </c>
      <c r="M36" s="251">
        <f t="shared" si="7"/>
        <v>97.23</v>
      </c>
      <c r="N36" s="253">
        <f>Plan4!D58</f>
        <v>1.06965156</v>
      </c>
      <c r="O36" s="251">
        <f t="shared" si="8"/>
        <v>104</v>
      </c>
      <c r="P36" s="1">
        <f t="shared" si="9"/>
        <v>47.73</v>
      </c>
      <c r="Q36" s="251">
        <f t="shared" si="10"/>
        <v>49.64</v>
      </c>
      <c r="R36" s="251">
        <f t="shared" si="11"/>
        <v>153.64</v>
      </c>
      <c r="T36" s="289">
        <f t="shared" si="12"/>
        <v>10.47</v>
      </c>
    </row>
    <row r="37" spans="1:20" s="4" customFormat="1" ht="10.5">
      <c r="A37" s="250">
        <f>Rasc!A36</f>
        <v>39052</v>
      </c>
      <c r="B37" s="39">
        <v>133.17</v>
      </c>
      <c r="C37" s="39">
        <v>0</v>
      </c>
      <c r="D37" s="39">
        <f>Rasc!D36</f>
        <v>3.62</v>
      </c>
      <c r="E37" s="369">
        <f t="shared" si="0"/>
        <v>5.43</v>
      </c>
      <c r="F37" s="201">
        <f t="shared" si="1"/>
        <v>7.24</v>
      </c>
      <c r="G37" s="201">
        <f t="shared" si="2"/>
        <v>723.11</v>
      </c>
      <c r="H37" s="201">
        <f t="shared" si="3"/>
        <v>0</v>
      </c>
      <c r="I37" s="201">
        <f t="shared" si="4"/>
        <v>723.11</v>
      </c>
      <c r="J37" s="201">
        <v>249.49</v>
      </c>
      <c r="K37" s="201">
        <f t="shared" si="5"/>
        <v>473.62</v>
      </c>
      <c r="L37" s="251">
        <f t="shared" si="6"/>
        <v>53.05</v>
      </c>
      <c r="M37" s="251">
        <f t="shared" si="7"/>
        <v>526.67</v>
      </c>
      <c r="N37" s="253">
        <f>Plan4!E47</f>
        <v>1.06802602</v>
      </c>
      <c r="O37" s="251">
        <f t="shared" si="8"/>
        <v>562.5</v>
      </c>
      <c r="P37" s="1">
        <f t="shared" si="9"/>
        <v>47.73</v>
      </c>
      <c r="Q37" s="251">
        <f t="shared" si="10"/>
        <v>268.48</v>
      </c>
      <c r="R37" s="251">
        <f t="shared" si="11"/>
        <v>830.98</v>
      </c>
      <c r="T37" s="289">
        <f t="shared" si="12"/>
        <v>56.66</v>
      </c>
    </row>
    <row r="38" spans="1:20" s="4" customFormat="1" ht="10.5">
      <c r="A38" s="250">
        <f>Rasc!A37</f>
        <v>39083</v>
      </c>
      <c r="B38" s="39">
        <v>177.43</v>
      </c>
      <c r="C38" s="39">
        <v>0</v>
      </c>
      <c r="D38" s="39">
        <f>Rasc!D37</f>
        <v>3.62</v>
      </c>
      <c r="E38" s="369">
        <f t="shared" si="0"/>
        <v>5.43</v>
      </c>
      <c r="F38" s="201">
        <f t="shared" si="1"/>
        <v>7.24</v>
      </c>
      <c r="G38" s="201">
        <f t="shared" si="2"/>
        <v>963.44</v>
      </c>
      <c r="H38" s="201">
        <f t="shared" si="3"/>
        <v>0</v>
      </c>
      <c r="I38" s="201">
        <f t="shared" si="4"/>
        <v>963.44</v>
      </c>
      <c r="J38" s="201">
        <f>J37</f>
        <v>249.49</v>
      </c>
      <c r="K38" s="201">
        <f t="shared" si="5"/>
        <v>713.95</v>
      </c>
      <c r="L38" s="251">
        <f t="shared" si="6"/>
        <v>79.96</v>
      </c>
      <c r="M38" s="251">
        <f t="shared" si="7"/>
        <v>793.91</v>
      </c>
      <c r="N38" s="253">
        <f>Plan4!E48</f>
        <v>1.06569322</v>
      </c>
      <c r="O38" s="251">
        <f t="shared" si="8"/>
        <v>846.06</v>
      </c>
      <c r="P38" s="1">
        <f t="shared" si="9"/>
        <v>47.73</v>
      </c>
      <c r="Q38" s="251">
        <f t="shared" si="10"/>
        <v>403.82</v>
      </c>
      <c r="R38" s="251">
        <f t="shared" si="11"/>
        <v>1249.88</v>
      </c>
      <c r="T38" s="289">
        <f t="shared" si="12"/>
        <v>85.21</v>
      </c>
    </row>
    <row r="39" spans="1:20" s="4" customFormat="1" ht="10.5">
      <c r="A39" s="250">
        <f>Rasc!A38</f>
        <v>39114</v>
      </c>
      <c r="B39" s="39">
        <v>202.35</v>
      </c>
      <c r="C39" s="39">
        <v>0</v>
      </c>
      <c r="D39" s="39">
        <f>Rasc!D38</f>
        <v>3.62</v>
      </c>
      <c r="E39" s="369">
        <f t="shared" si="0"/>
        <v>5.43</v>
      </c>
      <c r="F39" s="201">
        <f t="shared" si="1"/>
        <v>7.24</v>
      </c>
      <c r="G39" s="201">
        <f t="shared" si="2"/>
        <v>1098.76</v>
      </c>
      <c r="H39" s="201">
        <f t="shared" si="3"/>
        <v>0</v>
      </c>
      <c r="I39" s="201">
        <f t="shared" si="4"/>
        <v>1098.76</v>
      </c>
      <c r="J39" s="201">
        <v>249.49</v>
      </c>
      <c r="K39" s="201">
        <f t="shared" si="5"/>
        <v>849.27</v>
      </c>
      <c r="L39" s="251">
        <f t="shared" si="6"/>
        <v>95.12</v>
      </c>
      <c r="M39" s="251">
        <f t="shared" si="7"/>
        <v>944.39</v>
      </c>
      <c r="N39" s="253">
        <f>Plan4!E49</f>
        <v>1.06492541</v>
      </c>
      <c r="O39" s="251">
        <f t="shared" si="8"/>
        <v>1005.7</v>
      </c>
      <c r="P39" s="1">
        <f t="shared" si="9"/>
        <v>47.73</v>
      </c>
      <c r="Q39" s="251">
        <f t="shared" si="10"/>
        <v>480.02</v>
      </c>
      <c r="R39" s="251">
        <f t="shared" si="11"/>
        <v>1485.72</v>
      </c>
      <c r="T39" s="289">
        <f t="shared" si="12"/>
        <v>101.3</v>
      </c>
    </row>
    <row r="40" spans="1:20" s="4" customFormat="1" ht="10.5">
      <c r="A40" s="250">
        <f>Rasc!A39</f>
        <v>39142</v>
      </c>
      <c r="B40" s="39">
        <v>236</v>
      </c>
      <c r="C40" s="39">
        <v>0</v>
      </c>
      <c r="D40" s="39">
        <f>Rasc!D39</f>
        <v>3.62</v>
      </c>
      <c r="E40" s="369">
        <f t="shared" si="0"/>
        <v>5.43</v>
      </c>
      <c r="F40" s="201">
        <f t="shared" si="1"/>
        <v>7.24</v>
      </c>
      <c r="G40" s="201">
        <f t="shared" si="2"/>
        <v>1281.48</v>
      </c>
      <c r="H40" s="201">
        <f t="shared" si="3"/>
        <v>0</v>
      </c>
      <c r="I40" s="201">
        <f t="shared" si="4"/>
        <v>1281.48</v>
      </c>
      <c r="J40" s="201">
        <f>J38</f>
        <v>249.49</v>
      </c>
      <c r="K40" s="201">
        <f t="shared" si="5"/>
        <v>1031.99</v>
      </c>
      <c r="L40" s="251">
        <f t="shared" si="6"/>
        <v>115.58</v>
      </c>
      <c r="M40" s="251">
        <f t="shared" si="7"/>
        <v>1147.57</v>
      </c>
      <c r="N40" s="253">
        <f>Plan4!E50</f>
        <v>1.06293135</v>
      </c>
      <c r="O40" s="251">
        <f t="shared" si="8"/>
        <v>1219.79</v>
      </c>
      <c r="P40" s="1">
        <f t="shared" si="9"/>
        <v>47.73</v>
      </c>
      <c r="Q40" s="251">
        <f t="shared" si="10"/>
        <v>582.21</v>
      </c>
      <c r="R40" s="251">
        <f t="shared" si="11"/>
        <v>1802</v>
      </c>
      <c r="T40" s="289">
        <f t="shared" si="12"/>
        <v>122.85</v>
      </c>
    </row>
    <row r="41" spans="1:20" s="4" customFormat="1" ht="10.5">
      <c r="A41" s="250">
        <f>Rasc!A40</f>
        <v>39173</v>
      </c>
      <c r="B41" s="39">
        <v>220</v>
      </c>
      <c r="C41" s="39">
        <v>8</v>
      </c>
      <c r="D41" s="39">
        <f>Rasc!D40</f>
        <v>3.62</v>
      </c>
      <c r="E41" s="369">
        <f t="shared" si="0"/>
        <v>5.43</v>
      </c>
      <c r="F41" s="201">
        <f t="shared" si="1"/>
        <v>7.24</v>
      </c>
      <c r="G41" s="201">
        <f t="shared" si="2"/>
        <v>1194.6</v>
      </c>
      <c r="H41" s="201">
        <f t="shared" si="3"/>
        <v>57.92</v>
      </c>
      <c r="I41" s="201">
        <f t="shared" si="4"/>
        <v>1252.52</v>
      </c>
      <c r="J41" s="201">
        <f>J39</f>
        <v>249.49</v>
      </c>
      <c r="K41" s="201">
        <f t="shared" si="5"/>
        <v>1003.03</v>
      </c>
      <c r="L41" s="251">
        <f t="shared" si="6"/>
        <v>112.34</v>
      </c>
      <c r="M41" s="251">
        <f t="shared" si="7"/>
        <v>1115.37</v>
      </c>
      <c r="N41" s="253">
        <f>Plan4!E51</f>
        <v>1.06158102</v>
      </c>
      <c r="O41" s="251">
        <f t="shared" si="8"/>
        <v>1184.06</v>
      </c>
      <c r="P41" s="1">
        <f t="shared" si="9"/>
        <v>47.73</v>
      </c>
      <c r="Q41" s="251">
        <f t="shared" si="10"/>
        <v>565.15</v>
      </c>
      <c r="R41" s="251">
        <f t="shared" si="11"/>
        <v>1749.21</v>
      </c>
      <c r="T41" s="289">
        <f t="shared" si="12"/>
        <v>119.26</v>
      </c>
    </row>
    <row r="42" spans="1:20" s="4" customFormat="1" ht="10.5">
      <c r="A42" s="250">
        <f>Rasc!A41</f>
        <v>39203</v>
      </c>
      <c r="B42" s="39">
        <v>219.85</v>
      </c>
      <c r="C42" s="39">
        <v>0</v>
      </c>
      <c r="D42" s="39">
        <f>Rasc!D41</f>
        <v>3.8</v>
      </c>
      <c r="E42" s="369">
        <f t="shared" si="0"/>
        <v>5.7</v>
      </c>
      <c r="F42" s="201">
        <f t="shared" si="1"/>
        <v>7.6</v>
      </c>
      <c r="G42" s="201">
        <f t="shared" si="2"/>
        <v>1253.15</v>
      </c>
      <c r="H42" s="201">
        <f t="shared" si="3"/>
        <v>0</v>
      </c>
      <c r="I42" s="201">
        <f t="shared" si="4"/>
        <v>1253.15</v>
      </c>
      <c r="J42" s="201">
        <v>261.96</v>
      </c>
      <c r="K42" s="201">
        <f t="shared" si="5"/>
        <v>991.19</v>
      </c>
      <c r="L42" s="251">
        <f t="shared" si="6"/>
        <v>111.01</v>
      </c>
      <c r="M42" s="251">
        <f t="shared" si="7"/>
        <v>1102.2</v>
      </c>
      <c r="N42" s="253">
        <f>Plan4!E52</f>
        <v>1.05979103</v>
      </c>
      <c r="O42" s="251">
        <f t="shared" si="8"/>
        <v>1168.1</v>
      </c>
      <c r="P42" s="1">
        <f t="shared" si="9"/>
        <v>47.73</v>
      </c>
      <c r="Q42" s="251">
        <f t="shared" si="10"/>
        <v>557.53</v>
      </c>
      <c r="R42" s="251">
        <f t="shared" si="11"/>
        <v>1725.63</v>
      </c>
      <c r="T42" s="289">
        <f t="shared" si="12"/>
        <v>117.65</v>
      </c>
    </row>
    <row r="43" spans="1:20" s="4" customFormat="1" ht="10.5">
      <c r="A43" s="250">
        <f>Rasc!A42</f>
        <v>39234</v>
      </c>
      <c r="B43" s="39">
        <v>228</v>
      </c>
      <c r="C43" s="39">
        <v>0</v>
      </c>
      <c r="D43" s="39">
        <f>Rasc!D42</f>
        <v>3.8</v>
      </c>
      <c r="E43" s="369">
        <f t="shared" si="0"/>
        <v>5.7</v>
      </c>
      <c r="F43" s="201">
        <f t="shared" si="1"/>
        <v>7.6</v>
      </c>
      <c r="G43" s="201">
        <f t="shared" si="2"/>
        <v>1299.6</v>
      </c>
      <c r="H43" s="201">
        <f t="shared" si="3"/>
        <v>0</v>
      </c>
      <c r="I43" s="201">
        <f t="shared" si="4"/>
        <v>1299.6</v>
      </c>
      <c r="J43" s="201">
        <v>261.96</v>
      </c>
      <c r="K43" s="201">
        <f t="shared" si="5"/>
        <v>1037.64</v>
      </c>
      <c r="L43" s="251">
        <f t="shared" si="6"/>
        <v>116.22</v>
      </c>
      <c r="M43" s="251">
        <f t="shared" si="7"/>
        <v>1153.86</v>
      </c>
      <c r="N43" s="253">
        <f>Plan4!E53</f>
        <v>1.05878095</v>
      </c>
      <c r="O43" s="251">
        <f t="shared" si="8"/>
        <v>1221.68</v>
      </c>
      <c r="P43" s="1">
        <f t="shared" si="9"/>
        <v>47.73</v>
      </c>
      <c r="Q43" s="251">
        <f t="shared" si="10"/>
        <v>583.11</v>
      </c>
      <c r="R43" s="251">
        <f t="shared" si="11"/>
        <v>1804.79</v>
      </c>
      <c r="T43" s="289">
        <f t="shared" si="12"/>
        <v>123.05</v>
      </c>
    </row>
    <row r="44" spans="1:20" s="4" customFormat="1" ht="10.5">
      <c r="A44" s="250">
        <f>Rasc!A43</f>
        <v>39264</v>
      </c>
      <c r="B44" s="39">
        <v>232</v>
      </c>
      <c r="C44" s="39">
        <v>8</v>
      </c>
      <c r="D44" s="39">
        <f>Rasc!D43</f>
        <v>3.8</v>
      </c>
      <c r="E44" s="369">
        <f t="shared" si="0"/>
        <v>5.7</v>
      </c>
      <c r="F44" s="201">
        <f t="shared" si="1"/>
        <v>7.6</v>
      </c>
      <c r="G44" s="201">
        <f t="shared" si="2"/>
        <v>1322.4</v>
      </c>
      <c r="H44" s="201">
        <f t="shared" si="3"/>
        <v>60.8</v>
      </c>
      <c r="I44" s="201">
        <f t="shared" si="4"/>
        <v>1383.2</v>
      </c>
      <c r="J44" s="201">
        <v>261.96</v>
      </c>
      <c r="K44" s="201">
        <f t="shared" si="5"/>
        <v>1121.24</v>
      </c>
      <c r="L44" s="251">
        <f t="shared" si="6"/>
        <v>125.58</v>
      </c>
      <c r="M44" s="251">
        <f t="shared" si="7"/>
        <v>1246.82</v>
      </c>
      <c r="N44" s="253">
        <f>Plan4!E54</f>
        <v>1.05722789</v>
      </c>
      <c r="O44" s="251">
        <f t="shared" si="8"/>
        <v>1318.17</v>
      </c>
      <c r="P44" s="1">
        <f t="shared" si="9"/>
        <v>47.73</v>
      </c>
      <c r="Q44" s="251">
        <f t="shared" si="10"/>
        <v>629.16</v>
      </c>
      <c r="R44" s="251">
        <f t="shared" si="11"/>
        <v>1947.33</v>
      </c>
      <c r="T44" s="289">
        <f t="shared" si="12"/>
        <v>132.77</v>
      </c>
    </row>
    <row r="45" spans="1:20" s="4" customFormat="1" ht="10.5">
      <c r="A45" s="250">
        <f>Rasc!A44</f>
        <v>39295</v>
      </c>
      <c r="B45" s="39">
        <v>232</v>
      </c>
      <c r="C45" s="39">
        <v>0</v>
      </c>
      <c r="D45" s="39">
        <f>Rasc!D44</f>
        <v>3.8</v>
      </c>
      <c r="E45" s="369">
        <f t="shared" si="0"/>
        <v>5.7</v>
      </c>
      <c r="F45" s="201">
        <f t="shared" si="1"/>
        <v>7.6</v>
      </c>
      <c r="G45" s="201">
        <f t="shared" si="2"/>
        <v>1322.4</v>
      </c>
      <c r="H45" s="201">
        <f t="shared" si="3"/>
        <v>0</v>
      </c>
      <c r="I45" s="201">
        <f t="shared" si="4"/>
        <v>1322.4</v>
      </c>
      <c r="J45" s="201">
        <v>261.96</v>
      </c>
      <c r="K45" s="201">
        <f t="shared" si="5"/>
        <v>1060.44</v>
      </c>
      <c r="L45" s="251">
        <f t="shared" si="6"/>
        <v>118.77</v>
      </c>
      <c r="M45" s="251">
        <f t="shared" si="7"/>
        <v>1179.21</v>
      </c>
      <c r="N45" s="253">
        <f>Plan4!E55</f>
        <v>1.05568026</v>
      </c>
      <c r="O45" s="251">
        <f t="shared" si="8"/>
        <v>1244.87</v>
      </c>
      <c r="P45" s="1">
        <f t="shared" si="9"/>
        <v>47.73</v>
      </c>
      <c r="Q45" s="251">
        <f t="shared" si="10"/>
        <v>594.18</v>
      </c>
      <c r="R45" s="251">
        <f t="shared" si="11"/>
        <v>1839.05</v>
      </c>
      <c r="T45" s="289">
        <f t="shared" si="12"/>
        <v>125.38</v>
      </c>
    </row>
    <row r="46" spans="1:20" s="4" customFormat="1" ht="10.5">
      <c r="A46" s="250">
        <f>Rasc!A45</f>
        <v>39326</v>
      </c>
      <c r="B46" s="39">
        <v>228</v>
      </c>
      <c r="C46" s="39">
        <v>8</v>
      </c>
      <c r="D46" s="39">
        <f>Rasc!D45</f>
        <v>3.8</v>
      </c>
      <c r="E46" s="369">
        <f t="shared" si="0"/>
        <v>5.7</v>
      </c>
      <c r="F46" s="201">
        <f t="shared" si="1"/>
        <v>7.6</v>
      </c>
      <c r="G46" s="201">
        <f t="shared" si="2"/>
        <v>1299.6</v>
      </c>
      <c r="H46" s="201">
        <f t="shared" si="3"/>
        <v>60.8</v>
      </c>
      <c r="I46" s="201">
        <f t="shared" si="4"/>
        <v>1360.4</v>
      </c>
      <c r="J46" s="201">
        <v>261.95</v>
      </c>
      <c r="K46" s="201">
        <f t="shared" si="5"/>
        <v>1098.45</v>
      </c>
      <c r="L46" s="251">
        <f t="shared" si="6"/>
        <v>123.03</v>
      </c>
      <c r="M46" s="251">
        <f t="shared" si="7"/>
        <v>1221.48</v>
      </c>
      <c r="N46" s="253">
        <f>Plan4!E56</f>
        <v>1.05530879</v>
      </c>
      <c r="O46" s="251">
        <f t="shared" si="8"/>
        <v>1289.04</v>
      </c>
      <c r="P46" s="1">
        <f t="shared" si="9"/>
        <v>47.73</v>
      </c>
      <c r="Q46" s="251">
        <f t="shared" si="10"/>
        <v>615.26</v>
      </c>
      <c r="R46" s="251">
        <f t="shared" si="11"/>
        <v>1904.3</v>
      </c>
      <c r="T46" s="289">
        <f t="shared" si="12"/>
        <v>129.83</v>
      </c>
    </row>
    <row r="47" spans="1:20" s="4" customFormat="1" ht="10.5">
      <c r="A47" s="250">
        <f>Rasc!A46</f>
        <v>39356</v>
      </c>
      <c r="B47" s="39">
        <v>224</v>
      </c>
      <c r="C47" s="39">
        <v>0</v>
      </c>
      <c r="D47" s="39">
        <f>Rasc!D46</f>
        <v>3.8</v>
      </c>
      <c r="E47" s="369">
        <f t="shared" si="0"/>
        <v>5.7</v>
      </c>
      <c r="F47" s="201">
        <f t="shared" si="1"/>
        <v>7.6</v>
      </c>
      <c r="G47" s="201">
        <f t="shared" si="2"/>
        <v>1276.8</v>
      </c>
      <c r="H47" s="201">
        <f t="shared" si="3"/>
        <v>0</v>
      </c>
      <c r="I47" s="201">
        <f t="shared" si="4"/>
        <v>1276.8</v>
      </c>
      <c r="J47" s="201">
        <v>261.95</v>
      </c>
      <c r="K47" s="201">
        <f t="shared" si="5"/>
        <v>1014.85</v>
      </c>
      <c r="L47" s="251">
        <f t="shared" si="6"/>
        <v>113.66</v>
      </c>
      <c r="M47" s="251">
        <f t="shared" si="7"/>
        <v>1128.51</v>
      </c>
      <c r="N47" s="253">
        <f>Plan4!E57</f>
        <v>1.054105</v>
      </c>
      <c r="O47" s="251">
        <f t="shared" si="8"/>
        <v>1189.57</v>
      </c>
      <c r="P47" s="1">
        <f t="shared" si="9"/>
        <v>47.73</v>
      </c>
      <c r="Q47" s="251">
        <f t="shared" si="10"/>
        <v>567.78</v>
      </c>
      <c r="R47" s="251">
        <f t="shared" si="11"/>
        <v>1757.35</v>
      </c>
      <c r="T47" s="289">
        <f t="shared" si="12"/>
        <v>119.81</v>
      </c>
    </row>
    <row r="48" spans="1:20" s="4" customFormat="1" ht="10.5">
      <c r="A48" s="250">
        <f>Rasc!A47</f>
        <v>39387</v>
      </c>
      <c r="B48" s="39">
        <v>124</v>
      </c>
      <c r="C48" s="39">
        <v>0</v>
      </c>
      <c r="D48" s="39">
        <f>Rasc!D47</f>
        <v>3.8</v>
      </c>
      <c r="E48" s="369">
        <f t="shared" si="0"/>
        <v>5.7</v>
      </c>
      <c r="F48" s="201">
        <f t="shared" si="1"/>
        <v>7.6</v>
      </c>
      <c r="G48" s="201">
        <f t="shared" si="2"/>
        <v>706.8</v>
      </c>
      <c r="H48" s="201">
        <f t="shared" si="3"/>
        <v>0</v>
      </c>
      <c r="I48" s="201">
        <f t="shared" si="4"/>
        <v>706.8</v>
      </c>
      <c r="J48" s="201">
        <v>261.95</v>
      </c>
      <c r="K48" s="201">
        <f t="shared" si="5"/>
        <v>444.85</v>
      </c>
      <c r="L48" s="251">
        <f t="shared" si="6"/>
        <v>49.82</v>
      </c>
      <c r="M48" s="251">
        <f t="shared" si="7"/>
        <v>494.67</v>
      </c>
      <c r="N48" s="253">
        <f>Plan4!E58</f>
        <v>1.05348345</v>
      </c>
      <c r="O48" s="251">
        <f t="shared" si="8"/>
        <v>521.13</v>
      </c>
      <c r="P48" s="1">
        <f t="shared" si="9"/>
        <v>47.73</v>
      </c>
      <c r="Q48" s="251">
        <f t="shared" si="10"/>
        <v>248.74</v>
      </c>
      <c r="R48" s="251">
        <f t="shared" si="11"/>
        <v>769.87</v>
      </c>
      <c r="T48" s="289">
        <f t="shared" si="12"/>
        <v>52.48</v>
      </c>
    </row>
    <row r="49" spans="1:20" s="4" customFormat="1" ht="10.5">
      <c r="A49" s="250">
        <f>Rasc!A48</f>
        <v>39417</v>
      </c>
      <c r="B49" s="39">
        <v>196</v>
      </c>
      <c r="C49" s="39">
        <v>0</v>
      </c>
      <c r="D49" s="39">
        <f>Rasc!D48</f>
        <v>3.8</v>
      </c>
      <c r="E49" s="369">
        <f t="shared" si="0"/>
        <v>5.7</v>
      </c>
      <c r="F49" s="201">
        <f t="shared" si="1"/>
        <v>7.6</v>
      </c>
      <c r="G49" s="201">
        <f t="shared" si="2"/>
        <v>1117.2</v>
      </c>
      <c r="H49" s="201">
        <f t="shared" si="3"/>
        <v>0</v>
      </c>
      <c r="I49" s="201">
        <f t="shared" si="4"/>
        <v>1117.2</v>
      </c>
      <c r="J49" s="201">
        <v>96.07</v>
      </c>
      <c r="K49" s="201">
        <f t="shared" si="5"/>
        <v>1021.13</v>
      </c>
      <c r="L49" s="251">
        <f t="shared" si="6"/>
        <v>114.37</v>
      </c>
      <c r="M49" s="251">
        <f t="shared" si="7"/>
        <v>1135.5</v>
      </c>
      <c r="N49" s="253">
        <f>Plan4!F47</f>
        <v>1.05280965</v>
      </c>
      <c r="O49" s="251">
        <f t="shared" si="8"/>
        <v>1195.47</v>
      </c>
      <c r="P49" s="1">
        <f t="shared" si="9"/>
        <v>47.73</v>
      </c>
      <c r="Q49" s="251">
        <f t="shared" si="10"/>
        <v>570.6</v>
      </c>
      <c r="R49" s="251">
        <f t="shared" si="11"/>
        <v>1766.07</v>
      </c>
      <c r="T49" s="289">
        <f t="shared" si="12"/>
        <v>120.41</v>
      </c>
    </row>
    <row r="50" spans="1:20" s="4" customFormat="1" ht="10.5">
      <c r="A50" s="250">
        <f>Rasc!A49</f>
        <v>39448</v>
      </c>
      <c r="B50" s="39">
        <v>224</v>
      </c>
      <c r="C50" s="39">
        <v>0</v>
      </c>
      <c r="D50" s="39">
        <f>Rasc!D49</f>
        <v>3.8</v>
      </c>
      <c r="E50" s="369">
        <f t="shared" si="0"/>
        <v>5.7</v>
      </c>
      <c r="F50" s="201">
        <f t="shared" si="1"/>
        <v>7.6</v>
      </c>
      <c r="G50" s="201">
        <f t="shared" si="2"/>
        <v>1276.8</v>
      </c>
      <c r="H50" s="201">
        <f t="shared" si="3"/>
        <v>0</v>
      </c>
      <c r="I50" s="201">
        <f t="shared" si="4"/>
        <v>1276.8</v>
      </c>
      <c r="J50" s="201">
        <v>253.24</v>
      </c>
      <c r="K50" s="201">
        <f t="shared" si="5"/>
        <v>1023.56</v>
      </c>
      <c r="L50" s="251">
        <f t="shared" si="6"/>
        <v>114.64</v>
      </c>
      <c r="M50" s="251">
        <f t="shared" si="7"/>
        <v>1138.2</v>
      </c>
      <c r="N50" s="253">
        <f>Plan4!F48</f>
        <v>1.05174738</v>
      </c>
      <c r="O50" s="251">
        <f t="shared" si="8"/>
        <v>1197.1</v>
      </c>
      <c r="P50" s="1">
        <f t="shared" si="9"/>
        <v>47.73</v>
      </c>
      <c r="Q50" s="251">
        <f t="shared" si="10"/>
        <v>571.38</v>
      </c>
      <c r="R50" s="251">
        <f t="shared" si="11"/>
        <v>1768.48</v>
      </c>
      <c r="T50" s="289">
        <f t="shared" si="12"/>
        <v>120.57</v>
      </c>
    </row>
    <row r="51" spans="1:20" s="4" customFormat="1" ht="10.5">
      <c r="A51" s="250">
        <f>Rasc!A50</f>
        <v>39479</v>
      </c>
      <c r="B51" s="39">
        <v>216</v>
      </c>
      <c r="C51" s="39">
        <v>0</v>
      </c>
      <c r="D51" s="39">
        <f>Rasc!D50</f>
        <v>3.8</v>
      </c>
      <c r="E51" s="369">
        <f t="shared" si="0"/>
        <v>5.7</v>
      </c>
      <c r="F51" s="201">
        <f t="shared" si="1"/>
        <v>7.6</v>
      </c>
      <c r="G51" s="201">
        <f t="shared" si="2"/>
        <v>1231.2</v>
      </c>
      <c r="H51" s="201">
        <f t="shared" si="3"/>
        <v>0</v>
      </c>
      <c r="I51" s="201">
        <f t="shared" si="4"/>
        <v>1231.2</v>
      </c>
      <c r="J51" s="201">
        <v>261.95</v>
      </c>
      <c r="K51" s="201">
        <f t="shared" si="5"/>
        <v>969.25</v>
      </c>
      <c r="L51" s="251">
        <f t="shared" si="6"/>
        <v>108.56</v>
      </c>
      <c r="M51" s="251">
        <f t="shared" si="7"/>
        <v>1077.81</v>
      </c>
      <c r="N51" s="253">
        <f>Plan4!F49</f>
        <v>1.05149187</v>
      </c>
      <c r="O51" s="251">
        <f t="shared" si="8"/>
        <v>1133.31</v>
      </c>
      <c r="P51" s="1">
        <f t="shared" si="9"/>
        <v>47.73</v>
      </c>
      <c r="Q51" s="251">
        <f t="shared" si="10"/>
        <v>540.93</v>
      </c>
      <c r="R51" s="251">
        <f t="shared" si="11"/>
        <v>1674.24</v>
      </c>
      <c r="T51" s="289">
        <f t="shared" si="12"/>
        <v>114.15</v>
      </c>
    </row>
    <row r="52" spans="1:20" s="4" customFormat="1" ht="10.5">
      <c r="A52" s="250">
        <f>Rasc!A51</f>
        <v>39508</v>
      </c>
      <c r="B52" s="39">
        <v>244</v>
      </c>
      <c r="C52" s="39">
        <v>8</v>
      </c>
      <c r="D52" s="39">
        <f>Rasc!D51</f>
        <v>3.8</v>
      </c>
      <c r="E52" s="369">
        <f t="shared" si="0"/>
        <v>5.7</v>
      </c>
      <c r="F52" s="201">
        <f t="shared" si="1"/>
        <v>7.6</v>
      </c>
      <c r="G52" s="201">
        <f t="shared" si="2"/>
        <v>1390.8</v>
      </c>
      <c r="H52" s="201">
        <f t="shared" si="3"/>
        <v>60.8</v>
      </c>
      <c r="I52" s="201">
        <f t="shared" si="4"/>
        <v>1451.6</v>
      </c>
      <c r="J52" s="201">
        <v>244.47</v>
      </c>
      <c r="K52" s="201">
        <f t="shared" si="5"/>
        <v>1207.13</v>
      </c>
      <c r="L52" s="251">
        <f t="shared" si="6"/>
        <v>135.2</v>
      </c>
      <c r="M52" s="251">
        <f t="shared" si="7"/>
        <v>1342.33</v>
      </c>
      <c r="N52" s="253">
        <f>Plan4!F50</f>
        <v>1.05106199</v>
      </c>
      <c r="O52" s="251">
        <f t="shared" si="8"/>
        <v>1410.87</v>
      </c>
      <c r="P52" s="1">
        <f t="shared" si="9"/>
        <v>47.73</v>
      </c>
      <c r="Q52" s="251">
        <f t="shared" si="10"/>
        <v>673.41</v>
      </c>
      <c r="R52" s="251">
        <f t="shared" si="11"/>
        <v>2084.28</v>
      </c>
      <c r="T52" s="289">
        <f t="shared" si="12"/>
        <v>142.1</v>
      </c>
    </row>
    <row r="53" spans="1:20" s="4" customFormat="1" ht="10.5">
      <c r="A53" s="250">
        <f>Rasc!A52</f>
        <v>39539</v>
      </c>
      <c r="B53" s="39">
        <v>216</v>
      </c>
      <c r="C53" s="39">
        <v>0</v>
      </c>
      <c r="D53" s="39">
        <f>Rasc!D52</f>
        <v>3.8</v>
      </c>
      <c r="E53" s="369">
        <f t="shared" si="0"/>
        <v>5.7</v>
      </c>
      <c r="F53" s="201">
        <f t="shared" si="1"/>
        <v>7.6</v>
      </c>
      <c r="G53" s="201">
        <f t="shared" si="2"/>
        <v>1231.2</v>
      </c>
      <c r="H53" s="201">
        <f t="shared" si="3"/>
        <v>0</v>
      </c>
      <c r="I53" s="201">
        <f t="shared" si="4"/>
        <v>1231.2</v>
      </c>
      <c r="J53" s="201">
        <v>261.95</v>
      </c>
      <c r="K53" s="201">
        <f t="shared" si="5"/>
        <v>969.25</v>
      </c>
      <c r="L53" s="251">
        <f t="shared" si="6"/>
        <v>108.56</v>
      </c>
      <c r="M53" s="251">
        <f t="shared" si="7"/>
        <v>1077.81</v>
      </c>
      <c r="N53" s="253">
        <f>Plan4!F51</f>
        <v>1.05005918</v>
      </c>
      <c r="O53" s="251">
        <f t="shared" si="8"/>
        <v>1131.76</v>
      </c>
      <c r="P53" s="1">
        <f t="shared" si="9"/>
        <v>47.73</v>
      </c>
      <c r="Q53" s="251">
        <f t="shared" si="10"/>
        <v>540.19</v>
      </c>
      <c r="R53" s="251">
        <f t="shared" si="11"/>
        <v>1671.95</v>
      </c>
      <c r="T53" s="289">
        <f t="shared" si="12"/>
        <v>113.99</v>
      </c>
    </row>
    <row r="54" spans="1:20" s="4" customFormat="1" ht="10.5">
      <c r="A54" s="250">
        <f>Rasc!A53</f>
        <v>39569</v>
      </c>
      <c r="B54" s="39">
        <v>228</v>
      </c>
      <c r="C54" s="39">
        <v>0</v>
      </c>
      <c r="D54" s="39">
        <f>Rasc!D53</f>
        <v>3.8</v>
      </c>
      <c r="E54" s="369">
        <f t="shared" si="0"/>
        <v>5.7</v>
      </c>
      <c r="F54" s="201">
        <f t="shared" si="1"/>
        <v>7.6</v>
      </c>
      <c r="G54" s="201">
        <f t="shared" si="2"/>
        <v>1299.6</v>
      </c>
      <c r="H54" s="201">
        <f t="shared" si="3"/>
        <v>0</v>
      </c>
      <c r="I54" s="201">
        <f t="shared" si="4"/>
        <v>1299.6</v>
      </c>
      <c r="J54" s="201">
        <v>261.95</v>
      </c>
      <c r="K54" s="201">
        <f t="shared" si="5"/>
        <v>1037.65</v>
      </c>
      <c r="L54" s="251">
        <f t="shared" si="6"/>
        <v>116.22</v>
      </c>
      <c r="M54" s="251">
        <f t="shared" si="7"/>
        <v>1153.87</v>
      </c>
      <c r="N54" s="253">
        <f>Plan4!F52</f>
        <v>1.04928691</v>
      </c>
      <c r="O54" s="251">
        <f t="shared" si="8"/>
        <v>1210.74</v>
      </c>
      <c r="P54" s="1">
        <f t="shared" si="9"/>
        <v>47.73</v>
      </c>
      <c r="Q54" s="251">
        <f t="shared" si="10"/>
        <v>577.89</v>
      </c>
      <c r="R54" s="251">
        <f t="shared" si="11"/>
        <v>1788.63</v>
      </c>
      <c r="T54" s="289">
        <f t="shared" si="12"/>
        <v>121.95</v>
      </c>
    </row>
    <row r="55" spans="1:20" s="4" customFormat="1" ht="10.5">
      <c r="A55" s="250">
        <f>Rasc!A54</f>
        <v>39600</v>
      </c>
      <c r="B55" s="39">
        <v>232</v>
      </c>
      <c r="C55" s="39">
        <v>8</v>
      </c>
      <c r="D55" s="39">
        <f>Rasc!D54</f>
        <v>4.06</v>
      </c>
      <c r="E55" s="369">
        <f t="shared" si="0"/>
        <v>6.09</v>
      </c>
      <c r="F55" s="201">
        <f t="shared" si="1"/>
        <v>8.12</v>
      </c>
      <c r="G55" s="201">
        <f t="shared" si="2"/>
        <v>1412.88</v>
      </c>
      <c r="H55" s="201">
        <f t="shared" si="3"/>
        <v>64.96</v>
      </c>
      <c r="I55" s="201">
        <f t="shared" si="4"/>
        <v>1477.84</v>
      </c>
      <c r="J55" s="201">
        <v>280.29</v>
      </c>
      <c r="K55" s="201">
        <f t="shared" si="5"/>
        <v>1197.55</v>
      </c>
      <c r="L55" s="251">
        <f t="shared" si="6"/>
        <v>134.13</v>
      </c>
      <c r="M55" s="251">
        <f t="shared" si="7"/>
        <v>1331.68</v>
      </c>
      <c r="N55" s="253">
        <f>Plan4!F53</f>
        <v>1.0480858</v>
      </c>
      <c r="O55" s="251">
        <f t="shared" si="8"/>
        <v>1395.71</v>
      </c>
      <c r="P55" s="1">
        <f t="shared" si="9"/>
        <v>47.73</v>
      </c>
      <c r="Q55" s="251">
        <f t="shared" si="10"/>
        <v>666.17</v>
      </c>
      <c r="R55" s="251">
        <f t="shared" si="11"/>
        <v>2061.88</v>
      </c>
      <c r="T55" s="289">
        <f t="shared" si="12"/>
        <v>140.58</v>
      </c>
    </row>
    <row r="56" spans="1:20" s="4" customFormat="1" ht="10.5">
      <c r="A56" s="250">
        <f>Rasc!A55</f>
        <v>39630</v>
      </c>
      <c r="B56" s="39">
        <v>224</v>
      </c>
      <c r="C56" s="39">
        <v>0</v>
      </c>
      <c r="D56" s="39">
        <f>Rasc!D55</f>
        <v>4.06</v>
      </c>
      <c r="E56" s="369">
        <f t="shared" si="0"/>
        <v>6.09</v>
      </c>
      <c r="F56" s="201">
        <f t="shared" si="1"/>
        <v>8.12</v>
      </c>
      <c r="G56" s="201">
        <f t="shared" si="2"/>
        <v>1364.16</v>
      </c>
      <c r="H56" s="201">
        <f t="shared" si="3"/>
        <v>0</v>
      </c>
      <c r="I56" s="201">
        <f t="shared" si="4"/>
        <v>1364.16</v>
      </c>
      <c r="J56" s="201">
        <v>280.29</v>
      </c>
      <c r="K56" s="201">
        <f t="shared" si="5"/>
        <v>1083.87</v>
      </c>
      <c r="L56" s="251">
        <f t="shared" si="6"/>
        <v>121.39</v>
      </c>
      <c r="M56" s="251">
        <f t="shared" si="7"/>
        <v>1205.26</v>
      </c>
      <c r="N56" s="253">
        <f>Plan4!F54</f>
        <v>1.0460836</v>
      </c>
      <c r="O56" s="251">
        <f t="shared" si="8"/>
        <v>1260.8</v>
      </c>
      <c r="P56" s="1">
        <f t="shared" si="9"/>
        <v>47.73</v>
      </c>
      <c r="Q56" s="251">
        <f t="shared" si="10"/>
        <v>601.78</v>
      </c>
      <c r="R56" s="251">
        <f t="shared" si="11"/>
        <v>1862.58</v>
      </c>
      <c r="T56" s="289">
        <f t="shared" si="12"/>
        <v>126.98</v>
      </c>
    </row>
    <row r="57" spans="1:20" s="4" customFormat="1" ht="10.5">
      <c r="A57" s="250">
        <f>Rasc!A56</f>
        <v>39661</v>
      </c>
      <c r="B57" s="39">
        <v>132</v>
      </c>
      <c r="C57" s="39">
        <v>0</v>
      </c>
      <c r="D57" s="39">
        <f>Rasc!D56</f>
        <v>4.06</v>
      </c>
      <c r="E57" s="369">
        <f t="shared" si="0"/>
        <v>6.09</v>
      </c>
      <c r="F57" s="201">
        <f t="shared" si="1"/>
        <v>8.12</v>
      </c>
      <c r="G57" s="201">
        <f t="shared" si="2"/>
        <v>803.88</v>
      </c>
      <c r="H57" s="201">
        <f t="shared" si="3"/>
        <v>0</v>
      </c>
      <c r="I57" s="201">
        <f t="shared" si="4"/>
        <v>803.88</v>
      </c>
      <c r="J57" s="201">
        <f>448.46</f>
        <v>448.46</v>
      </c>
      <c r="K57" s="201">
        <f t="shared" si="5"/>
        <v>355.42</v>
      </c>
      <c r="L57" s="251">
        <f t="shared" si="6"/>
        <v>39.81</v>
      </c>
      <c r="M57" s="251">
        <f t="shared" si="7"/>
        <v>395.23</v>
      </c>
      <c r="N57" s="253">
        <f>Plan4!F55</f>
        <v>1.04443965</v>
      </c>
      <c r="O57" s="251">
        <f t="shared" si="8"/>
        <v>412.79</v>
      </c>
      <c r="P57" s="1">
        <f t="shared" si="9"/>
        <v>47.73</v>
      </c>
      <c r="Q57" s="251">
        <f t="shared" si="10"/>
        <v>197.02</v>
      </c>
      <c r="R57" s="251">
        <f t="shared" si="11"/>
        <v>609.81</v>
      </c>
      <c r="T57" s="289">
        <f t="shared" si="12"/>
        <v>41.58</v>
      </c>
    </row>
    <row r="58" spans="5:14" s="4" customFormat="1" ht="10.5">
      <c r="E58" s="370"/>
      <c r="N58"/>
    </row>
    <row r="59" spans="1:20" s="195" customFormat="1" ht="10.5">
      <c r="A59" s="267"/>
      <c r="B59" s="267"/>
      <c r="C59" s="267"/>
      <c r="D59" s="267"/>
      <c r="E59" s="371"/>
      <c r="F59" s="267"/>
      <c r="G59" s="269">
        <f aca="true" t="shared" si="13" ref="G59:M59">SUM(G21:G57)</f>
        <v>39230.45</v>
      </c>
      <c r="H59" s="269">
        <f t="shared" si="13"/>
        <v>473.28</v>
      </c>
      <c r="I59" s="392">
        <f t="shared" si="13"/>
        <v>39703.73</v>
      </c>
      <c r="J59" s="269">
        <f t="shared" si="13"/>
        <v>9342.85</v>
      </c>
      <c r="K59" s="269">
        <f t="shared" si="13"/>
        <v>30360.88</v>
      </c>
      <c r="L59" s="269">
        <f t="shared" si="13"/>
        <v>3400.43</v>
      </c>
      <c r="M59" s="269">
        <f t="shared" si="13"/>
        <v>33761.31</v>
      </c>
      <c r="N59" s="267"/>
      <c r="O59" s="392">
        <f>SUM(O21:O57)</f>
        <v>35968.74</v>
      </c>
      <c r="P59" s="268"/>
      <c r="Q59" s="269">
        <f>SUM(Q21:Q57)</f>
        <v>17167.89</v>
      </c>
      <c r="R59" s="393">
        <f>SUM(R21:R57)</f>
        <v>53136.63</v>
      </c>
      <c r="T59" s="274">
        <f>SUM(T21:T57)</f>
        <v>3622.76</v>
      </c>
    </row>
    <row r="60" spans="1:18" s="8" customFormat="1" ht="11.25" customHeight="1">
      <c r="A60"/>
      <c r="B60"/>
      <c r="C60"/>
      <c r="D60"/>
      <c r="E60" s="372"/>
      <c r="F60"/>
      <c r="G60"/>
      <c r="H60"/>
      <c r="I60"/>
      <c r="J60"/>
      <c r="K60"/>
      <c r="L60"/>
      <c r="M60"/>
      <c r="N60"/>
      <c r="O60"/>
      <c r="P60"/>
      <c r="Q60"/>
      <c r="R60"/>
    </row>
    <row r="61" ht="9.75" customHeight="1">
      <c r="E61" s="372"/>
    </row>
    <row r="62" spans="5:13" s="288" customFormat="1" ht="15">
      <c r="E62" s="373"/>
      <c r="K62" s="174"/>
      <c r="L62" s="174" t="s">
        <v>319</v>
      </c>
      <c r="M62" s="286"/>
    </row>
    <row r="63" spans="5:12" ht="12.75">
      <c r="E63" s="372"/>
      <c r="K63" s="408" t="s">
        <v>320</v>
      </c>
      <c r="L63" s="174"/>
    </row>
    <row r="64" ht="10.5">
      <c r="E64" s="372"/>
    </row>
    <row r="65" ht="10.5">
      <c r="E65" s="372"/>
    </row>
    <row r="66" ht="10.5">
      <c r="E66" s="372"/>
    </row>
    <row r="67" ht="10.5">
      <c r="E67" s="372"/>
    </row>
    <row r="68" ht="10.5">
      <c r="E68" s="372"/>
    </row>
    <row r="69" ht="10.5">
      <c r="E69" s="372"/>
    </row>
    <row r="70" ht="10.5">
      <c r="E70" s="372"/>
    </row>
    <row r="71" ht="10.5">
      <c r="E71" s="372"/>
    </row>
    <row r="72" ht="10.5">
      <c r="E72" s="372"/>
    </row>
    <row r="73" ht="10.5">
      <c r="E73" s="372"/>
    </row>
    <row r="74" ht="10.5">
      <c r="E74" s="372"/>
    </row>
    <row r="75" ht="10.5">
      <c r="E75" s="372"/>
    </row>
    <row r="76" ht="10.5">
      <c r="E76" s="372"/>
    </row>
    <row r="77" ht="10.5">
      <c r="E77" s="372"/>
    </row>
    <row r="78" ht="10.5">
      <c r="E78" s="372"/>
    </row>
    <row r="79" ht="10.5">
      <c r="E79" s="372"/>
    </row>
    <row r="80" ht="10.5">
      <c r="E80" s="372"/>
    </row>
    <row r="81" ht="10.5">
      <c r="E81" s="372"/>
    </row>
    <row r="82" ht="10.5">
      <c r="E82" s="372"/>
    </row>
    <row r="83" ht="10.5">
      <c r="E83" s="372"/>
    </row>
    <row r="84" ht="10.5">
      <c r="E84" s="372"/>
    </row>
    <row r="85" ht="10.5">
      <c r="E85" s="372"/>
    </row>
    <row r="86" ht="10.5">
      <c r="E86" s="372"/>
    </row>
    <row r="87" ht="10.5">
      <c r="E87" s="372"/>
    </row>
    <row r="88" ht="10.5">
      <c r="E88" s="372"/>
    </row>
    <row r="89" ht="10.5">
      <c r="E89" s="372"/>
    </row>
    <row r="90" ht="10.5">
      <c r="E90" s="372"/>
    </row>
    <row r="91" ht="10.5">
      <c r="E91" s="372"/>
    </row>
    <row r="92" ht="10.5">
      <c r="E92" s="372"/>
    </row>
    <row r="93" ht="10.5">
      <c r="E93" s="372"/>
    </row>
    <row r="94" ht="10.5">
      <c r="E94" s="372"/>
    </row>
    <row r="95" ht="10.5">
      <c r="E95" s="372"/>
    </row>
    <row r="96" ht="10.5">
      <c r="E96" s="372"/>
    </row>
    <row r="97" ht="10.5">
      <c r="E97" s="372"/>
    </row>
    <row r="98" ht="10.5">
      <c r="E98" s="372"/>
    </row>
    <row r="99" ht="10.5">
      <c r="E99" s="372"/>
    </row>
    <row r="100" ht="10.5">
      <c r="E100" s="372"/>
    </row>
    <row r="101" ht="10.5">
      <c r="E101" s="372"/>
    </row>
    <row r="102" ht="10.5">
      <c r="E102" s="372"/>
    </row>
    <row r="103" ht="10.5">
      <c r="E103" s="372"/>
    </row>
    <row r="104" ht="10.5">
      <c r="E104" s="372"/>
    </row>
    <row r="105" ht="10.5">
      <c r="E105" s="372"/>
    </row>
    <row r="106" ht="10.5">
      <c r="E106" s="372"/>
    </row>
    <row r="107" ht="10.5">
      <c r="E107" s="372"/>
    </row>
    <row r="108" ht="10.5">
      <c r="E108" s="372"/>
    </row>
    <row r="109" ht="10.5">
      <c r="E109" s="372"/>
    </row>
    <row r="110" ht="10.5">
      <c r="E110" s="372"/>
    </row>
    <row r="111" ht="10.5">
      <c r="E111" s="372"/>
    </row>
    <row r="112" ht="10.5">
      <c r="E112" s="372"/>
    </row>
    <row r="113" ht="10.5">
      <c r="E113" s="372"/>
    </row>
    <row r="114" ht="10.5">
      <c r="E114" s="372"/>
    </row>
    <row r="115" ht="10.5">
      <c r="E115" s="372"/>
    </row>
    <row r="116" ht="10.5">
      <c r="E116" s="372"/>
    </row>
    <row r="117" ht="10.5">
      <c r="E117" s="372"/>
    </row>
    <row r="118" ht="10.5">
      <c r="E118" s="372"/>
    </row>
    <row r="119" ht="10.5">
      <c r="E119" s="372"/>
    </row>
    <row r="120" ht="10.5">
      <c r="E120" s="372"/>
    </row>
    <row r="121" ht="10.5">
      <c r="E121" s="372"/>
    </row>
    <row r="122" ht="10.5">
      <c r="E122" s="372"/>
    </row>
    <row r="123" ht="10.5">
      <c r="E123" s="372"/>
    </row>
    <row r="124" ht="10.5">
      <c r="E124" s="372"/>
    </row>
    <row r="125" ht="10.5">
      <c r="E125" s="372"/>
    </row>
    <row r="126" ht="10.5">
      <c r="E126" s="372"/>
    </row>
    <row r="127" ht="10.5">
      <c r="E127" s="372"/>
    </row>
    <row r="128" ht="10.5">
      <c r="E128" s="372"/>
    </row>
    <row r="129" ht="10.5">
      <c r="E129" s="372"/>
    </row>
    <row r="130" ht="10.5">
      <c r="E130" s="372"/>
    </row>
    <row r="131" ht="10.5">
      <c r="E131" s="372"/>
    </row>
    <row r="132" ht="10.5">
      <c r="E132" s="372"/>
    </row>
    <row r="133" ht="10.5">
      <c r="E133" s="372"/>
    </row>
    <row r="134" ht="10.5">
      <c r="E134" s="372"/>
    </row>
    <row r="135" ht="10.5">
      <c r="E135" s="372"/>
    </row>
    <row r="136" ht="10.5">
      <c r="E136" s="372"/>
    </row>
    <row r="137" ht="10.5">
      <c r="E137" s="372"/>
    </row>
    <row r="138" ht="10.5">
      <c r="E138" s="372"/>
    </row>
    <row r="139" ht="10.5">
      <c r="E139" s="372"/>
    </row>
    <row r="140" ht="10.5">
      <c r="E140" s="372"/>
    </row>
    <row r="141" ht="10.5">
      <c r="E141" s="372"/>
    </row>
    <row r="142" ht="10.5">
      <c r="E142" s="372"/>
    </row>
    <row r="143" ht="10.5">
      <c r="E143" s="372"/>
    </row>
    <row r="144" ht="10.5">
      <c r="E144" s="372"/>
    </row>
    <row r="145" ht="10.5">
      <c r="E145" s="372"/>
    </row>
    <row r="146" ht="10.5">
      <c r="E146" s="372"/>
    </row>
    <row r="147" ht="10.5">
      <c r="E147" s="372"/>
    </row>
    <row r="148" ht="10.5">
      <c r="E148" s="372"/>
    </row>
    <row r="149" ht="10.5">
      <c r="E149" s="372"/>
    </row>
    <row r="150" ht="10.5">
      <c r="E150" s="372"/>
    </row>
    <row r="151" ht="10.5">
      <c r="E151" s="372"/>
    </row>
    <row r="152" ht="10.5">
      <c r="E152" s="372"/>
    </row>
    <row r="153" ht="10.5">
      <c r="E153" s="372"/>
    </row>
    <row r="154" ht="10.5">
      <c r="E154" s="372"/>
    </row>
    <row r="155" ht="10.5">
      <c r="E155" s="372"/>
    </row>
    <row r="156" ht="10.5">
      <c r="E156" s="372"/>
    </row>
    <row r="157" ht="10.5">
      <c r="E157" s="372"/>
    </row>
    <row r="158" ht="10.5">
      <c r="E158" s="372"/>
    </row>
    <row r="159" ht="10.5">
      <c r="E159" s="372"/>
    </row>
    <row r="160" ht="10.5">
      <c r="E160" s="372"/>
    </row>
    <row r="161" ht="10.5">
      <c r="E161" s="372"/>
    </row>
    <row r="162" ht="10.5">
      <c r="E162" s="372"/>
    </row>
    <row r="163" ht="10.5">
      <c r="E163" s="372"/>
    </row>
    <row r="164" ht="10.5">
      <c r="E164" s="372"/>
    </row>
    <row r="165" ht="10.5">
      <c r="E165" s="372"/>
    </row>
    <row r="166" ht="10.5">
      <c r="E166" s="372"/>
    </row>
    <row r="167" ht="10.5">
      <c r="E167" s="372"/>
    </row>
    <row r="168" ht="10.5">
      <c r="E168" s="372"/>
    </row>
    <row r="169" ht="10.5">
      <c r="E169" s="372"/>
    </row>
    <row r="170" ht="10.5">
      <c r="E170" s="372"/>
    </row>
    <row r="171" ht="10.5">
      <c r="E171" s="372"/>
    </row>
    <row r="172" ht="10.5">
      <c r="E172" s="372"/>
    </row>
    <row r="173" ht="10.5">
      <c r="E173" s="372"/>
    </row>
    <row r="174" ht="10.5">
      <c r="E174" s="372"/>
    </row>
    <row r="175" ht="10.5">
      <c r="E175" s="372"/>
    </row>
    <row r="176" ht="10.5">
      <c r="E176" s="372"/>
    </row>
    <row r="177" ht="10.5">
      <c r="E177" s="372"/>
    </row>
    <row r="178" ht="10.5">
      <c r="E178" s="372"/>
    </row>
    <row r="179" ht="10.5">
      <c r="E179" s="372"/>
    </row>
    <row r="180" ht="10.5">
      <c r="E180" s="372"/>
    </row>
    <row r="181" ht="10.5">
      <c r="E181" s="372"/>
    </row>
    <row r="182" ht="10.5">
      <c r="E182" s="372"/>
    </row>
    <row r="183" ht="10.5">
      <c r="E183" s="372"/>
    </row>
    <row r="184" ht="10.5">
      <c r="E184" s="372"/>
    </row>
    <row r="185" ht="10.5">
      <c r="E185" s="372"/>
    </row>
    <row r="186" ht="10.5">
      <c r="E186" s="372"/>
    </row>
    <row r="187" ht="10.5">
      <c r="E187" s="372"/>
    </row>
    <row r="188" ht="10.5">
      <c r="E188" s="372"/>
    </row>
    <row r="189" ht="10.5">
      <c r="E189" s="372"/>
    </row>
    <row r="190" ht="10.5">
      <c r="E190" s="372"/>
    </row>
    <row r="191" ht="10.5">
      <c r="E191" s="372"/>
    </row>
    <row r="192" ht="10.5">
      <c r="E192" s="372"/>
    </row>
    <row r="193" ht="10.5">
      <c r="E193" s="372"/>
    </row>
    <row r="194" ht="10.5">
      <c r="E194" s="372"/>
    </row>
    <row r="195" ht="10.5">
      <c r="E195" s="372"/>
    </row>
    <row r="196" ht="10.5">
      <c r="E196" s="372"/>
    </row>
    <row r="197" ht="10.5">
      <c r="E197" s="372"/>
    </row>
    <row r="198" ht="10.5">
      <c r="E198" s="372"/>
    </row>
    <row r="199" ht="10.5">
      <c r="E199" s="372"/>
    </row>
    <row r="200" ht="10.5">
      <c r="E200" s="372"/>
    </row>
    <row r="201" ht="10.5">
      <c r="E201" s="372"/>
    </row>
    <row r="202" ht="10.5">
      <c r="E202" s="372"/>
    </row>
    <row r="203" ht="10.5">
      <c r="E203" s="372"/>
    </row>
    <row r="204" ht="10.5">
      <c r="E204" s="372"/>
    </row>
    <row r="205" ht="10.5">
      <c r="E205" s="372"/>
    </row>
    <row r="206" ht="10.5">
      <c r="E206" s="372"/>
    </row>
    <row r="207" ht="10.5">
      <c r="E207" s="372"/>
    </row>
    <row r="208" ht="10.5">
      <c r="E208" s="372"/>
    </row>
    <row r="209" ht="10.5">
      <c r="E209" s="372"/>
    </row>
    <row r="210" ht="10.5">
      <c r="E210" s="372"/>
    </row>
    <row r="211" ht="10.5">
      <c r="E211" s="372"/>
    </row>
    <row r="212" ht="10.5">
      <c r="E212" s="372"/>
    </row>
    <row r="213" ht="10.5">
      <c r="E213" s="372"/>
    </row>
    <row r="214" ht="10.5">
      <c r="E214" s="372"/>
    </row>
    <row r="215" ht="10.5">
      <c r="E215" s="372"/>
    </row>
    <row r="216" ht="10.5">
      <c r="E216" s="372"/>
    </row>
    <row r="217" ht="10.5">
      <c r="E217" s="372"/>
    </row>
    <row r="218" ht="10.5">
      <c r="E218" s="372"/>
    </row>
    <row r="219" ht="10.5">
      <c r="E219" s="372"/>
    </row>
    <row r="220" ht="10.5">
      <c r="E220" s="372"/>
    </row>
    <row r="221" ht="10.5">
      <c r="E221" s="372"/>
    </row>
    <row r="222" ht="10.5">
      <c r="E222" s="372"/>
    </row>
    <row r="223" ht="10.5">
      <c r="E223" s="372"/>
    </row>
    <row r="224" ht="10.5">
      <c r="E224" s="372"/>
    </row>
    <row r="225" ht="10.5">
      <c r="E225" s="372"/>
    </row>
    <row r="226" ht="10.5">
      <c r="E226" s="372"/>
    </row>
    <row r="227" ht="10.5">
      <c r="E227" s="372"/>
    </row>
    <row r="228" ht="10.5">
      <c r="E228" s="372"/>
    </row>
    <row r="229" ht="10.5">
      <c r="E229" s="372"/>
    </row>
    <row r="230" ht="10.5">
      <c r="E230" s="372"/>
    </row>
    <row r="231" ht="10.5">
      <c r="E231" s="372"/>
    </row>
    <row r="232" ht="10.5">
      <c r="E232" s="372"/>
    </row>
    <row r="233" ht="10.5">
      <c r="E233" s="372"/>
    </row>
    <row r="234" ht="10.5">
      <c r="E234" s="372"/>
    </row>
    <row r="235" ht="10.5">
      <c r="E235" s="372"/>
    </row>
    <row r="236" ht="10.5">
      <c r="E236" s="372"/>
    </row>
    <row r="237" ht="10.5">
      <c r="E237" s="372"/>
    </row>
    <row r="238" ht="10.5">
      <c r="E238" s="372"/>
    </row>
    <row r="239" ht="10.5"/>
  </sheetData>
  <sheetProtection/>
  <hyperlinks>
    <hyperlink ref="K63" r:id="rId1" display="www.sentenca.com.br"/>
  </hyperlinks>
  <printOptions/>
  <pageMargins left="0.6692913385826772" right="0.1968503937007874" top="0.7874015748031497" bottom="0.3937007874015748" header="0.31496062992125984" footer="0.5118110236220472"/>
  <pageSetup horizontalDpi="300" verticalDpi="300" orientation="landscape" paperSize="9" scale="90" r:id="rId2"/>
  <headerFooter alignWithMargins="0">
    <oddHeader>&amp;R
Anexo: 01
Folha : 0&amp;P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Q237"/>
  <sheetViews>
    <sheetView zoomScalePageLayoutView="0" workbookViewId="0" topLeftCell="A1">
      <selection activeCell="T12" sqref="T12"/>
    </sheetView>
  </sheetViews>
  <sheetFormatPr defaultColWidth="9.33203125" defaultRowHeight="10.5"/>
  <cols>
    <col min="1" max="1" width="8.16015625" style="21" customWidth="1"/>
    <col min="2" max="2" width="10.66015625" style="19" customWidth="1"/>
    <col min="3" max="3" width="9" style="19" customWidth="1"/>
    <col min="4" max="4" width="9.5" style="340" customWidth="1"/>
    <col min="5" max="5" width="12.33203125" style="19" customWidth="1"/>
    <col min="6" max="6" width="11.16015625" style="4" customWidth="1"/>
    <col min="7" max="7" width="11.66015625" style="4" customWidth="1"/>
    <col min="8" max="9" width="12.16015625" style="4" customWidth="1"/>
    <col min="10" max="10" width="12.83203125" style="19" customWidth="1"/>
    <col min="11" max="11" width="12.33203125" style="19" customWidth="1"/>
    <col min="12" max="12" width="13.5" style="19" customWidth="1"/>
    <col min="13" max="13" width="12.16015625" style="19" customWidth="1"/>
    <col min="14" max="14" width="11.83203125" style="19" customWidth="1"/>
    <col min="15" max="15" width="9.33203125" style="19" customWidth="1"/>
    <col min="16" max="16" width="14.83203125" style="19" customWidth="1"/>
    <col min="17" max="16384" width="9.33203125" style="19" customWidth="1"/>
  </cols>
  <sheetData>
    <row r="1" spans="1:4" s="406" customFormat="1" ht="14.25" customHeight="1">
      <c r="A1" s="405" t="s">
        <v>332</v>
      </c>
      <c r="B1" s="405"/>
      <c r="C1" s="405"/>
      <c r="D1" s="405"/>
    </row>
    <row r="2" spans="1:4" s="341" customFormat="1" ht="10.5" customHeight="1">
      <c r="A2" s="174"/>
      <c r="B2" s="407"/>
      <c r="C2" s="174"/>
      <c r="D2" s="174"/>
    </row>
    <row r="3" spans="1:4" s="341" customFormat="1" ht="10.5" customHeight="1">
      <c r="A3" s="174"/>
      <c r="B3" s="407"/>
      <c r="C3" s="174"/>
      <c r="D3" s="174"/>
    </row>
    <row r="4" spans="1:11" ht="10.5">
      <c r="A4" s="18" t="s">
        <v>260</v>
      </c>
      <c r="F4" s="118"/>
      <c r="G4" s="118"/>
      <c r="H4" s="118"/>
      <c r="I4" s="118"/>
      <c r="J4"/>
      <c r="K4"/>
    </row>
    <row r="5" spans="1:11" ht="10.5">
      <c r="A5" s="40"/>
      <c r="F5" s="118"/>
      <c r="G5" s="118"/>
      <c r="H5" s="118"/>
      <c r="I5" s="118"/>
      <c r="J5"/>
      <c r="K5"/>
    </row>
    <row r="6" spans="1:7" s="183" customFormat="1" ht="11.25" customHeight="1">
      <c r="A6" s="282" t="s">
        <v>322</v>
      </c>
      <c r="B6" s="93"/>
      <c r="C6" s="283"/>
      <c r="D6" s="283"/>
      <c r="E6" s="283"/>
      <c r="F6" s="283"/>
      <c r="G6" s="283"/>
    </row>
    <row r="7" spans="1:7" s="183" customFormat="1" ht="11.25" customHeight="1">
      <c r="A7" s="284" t="s">
        <v>323</v>
      </c>
      <c r="B7" s="48"/>
      <c r="C7" s="283"/>
      <c r="D7" s="283"/>
      <c r="E7" s="283"/>
      <c r="F7" s="283"/>
      <c r="G7" s="283"/>
    </row>
    <row r="8" spans="1:7" s="183" customFormat="1" ht="11.25" customHeight="1">
      <c r="A8" s="282" t="s">
        <v>321</v>
      </c>
      <c r="B8" s="93"/>
      <c r="C8" s="283"/>
      <c r="D8" s="283"/>
      <c r="E8" s="283"/>
      <c r="F8" s="283"/>
      <c r="G8" s="283"/>
    </row>
    <row r="9" spans="1:7" s="183" customFormat="1" ht="11.25" customHeight="1">
      <c r="A9" s="284" t="s">
        <v>324</v>
      </c>
      <c r="B9" s="48"/>
      <c r="C9" s="283"/>
      <c r="D9" s="283"/>
      <c r="E9" s="283"/>
      <c r="F9" s="283"/>
      <c r="G9" s="283"/>
    </row>
    <row r="10" spans="6:11" ht="15" customHeight="1" thickBot="1">
      <c r="F10" s="8"/>
      <c r="G10" s="8"/>
      <c r="H10" s="8"/>
      <c r="I10" s="8"/>
      <c r="J10"/>
      <c r="K10"/>
    </row>
    <row r="11" spans="1:17" ht="12" thickBot="1" thickTop="1">
      <c r="A11" s="41" t="s">
        <v>3</v>
      </c>
      <c r="B11" s="20" t="s">
        <v>4</v>
      </c>
      <c r="C11" s="20" t="s">
        <v>5</v>
      </c>
      <c r="D11" s="3" t="s">
        <v>6</v>
      </c>
      <c r="E11" s="3" t="s">
        <v>7</v>
      </c>
      <c r="F11" s="3" t="s">
        <v>8</v>
      </c>
      <c r="G11" s="9" t="s">
        <v>9</v>
      </c>
      <c r="H11" s="9" t="s">
        <v>10</v>
      </c>
      <c r="I11" s="9" t="s">
        <v>11</v>
      </c>
      <c r="J11" s="9" t="s">
        <v>90</v>
      </c>
      <c r="K11" s="9" t="s">
        <v>109</v>
      </c>
      <c r="L11" s="9" t="s">
        <v>110</v>
      </c>
      <c r="M11" s="9" t="s">
        <v>143</v>
      </c>
      <c r="N11" s="9" t="s">
        <v>144</v>
      </c>
      <c r="O11" s="4"/>
      <c r="P11" s="4"/>
      <c r="Q11" s="4"/>
    </row>
    <row r="12" spans="1:17" ht="12" thickBot="1" thickTop="1">
      <c r="A12" s="42"/>
      <c r="B12" s="45"/>
      <c r="F12" s="7"/>
      <c r="G12" s="7"/>
      <c r="H12" s="7"/>
      <c r="I12" s="7"/>
      <c r="J12" s="5"/>
      <c r="K12" s="5"/>
      <c r="L12" s="5"/>
      <c r="M12" s="5"/>
      <c r="N12" s="5"/>
      <c r="O12" s="4"/>
      <c r="P12" s="4"/>
      <c r="Q12" s="4"/>
    </row>
    <row r="13" spans="1:17" s="48" customFormat="1" ht="11.25" thickTop="1">
      <c r="A13" s="22" t="s">
        <v>1</v>
      </c>
      <c r="B13" s="191" t="s">
        <v>238</v>
      </c>
      <c r="C13" s="191" t="s">
        <v>38</v>
      </c>
      <c r="D13" s="382" t="s">
        <v>38</v>
      </c>
      <c r="E13" s="191" t="s">
        <v>39</v>
      </c>
      <c r="F13" s="196" t="s">
        <v>43</v>
      </c>
      <c r="G13" s="196" t="s">
        <v>12</v>
      </c>
      <c r="H13" s="136" t="s">
        <v>111</v>
      </c>
      <c r="I13" s="136" t="s">
        <v>15</v>
      </c>
      <c r="J13" s="10" t="s">
        <v>13</v>
      </c>
      <c r="K13" s="10" t="s">
        <v>14</v>
      </c>
      <c r="L13" s="10" t="s">
        <v>37</v>
      </c>
      <c r="M13" s="10" t="s">
        <v>12</v>
      </c>
      <c r="N13" s="11" t="s">
        <v>0</v>
      </c>
      <c r="O13" s="4"/>
      <c r="P13" s="4"/>
      <c r="Q13" s="4"/>
    </row>
    <row r="14" spans="1:17" s="48" customFormat="1" ht="10.5">
      <c r="A14" s="25"/>
      <c r="B14" s="149" t="s">
        <v>239</v>
      </c>
      <c r="C14" s="149" t="s">
        <v>162</v>
      </c>
      <c r="D14" s="366" t="s">
        <v>162</v>
      </c>
      <c r="E14" s="149" t="s">
        <v>174</v>
      </c>
      <c r="F14" s="193" t="s">
        <v>244</v>
      </c>
      <c r="G14" s="193" t="s">
        <v>174</v>
      </c>
      <c r="H14" s="202" t="s">
        <v>169</v>
      </c>
      <c r="I14" s="137" t="s">
        <v>103</v>
      </c>
      <c r="J14" s="12" t="s">
        <v>16</v>
      </c>
      <c r="K14" s="12" t="s">
        <v>15</v>
      </c>
      <c r="L14" s="12" t="s">
        <v>22</v>
      </c>
      <c r="M14" s="12" t="s">
        <v>17</v>
      </c>
      <c r="N14" s="14" t="s">
        <v>18</v>
      </c>
      <c r="O14" s="4"/>
      <c r="P14" s="4"/>
      <c r="Q14" s="4"/>
    </row>
    <row r="15" spans="1:17" s="48" customFormat="1" ht="10.5">
      <c r="A15" s="25"/>
      <c r="B15" s="149" t="s">
        <v>180</v>
      </c>
      <c r="C15" s="375" t="s">
        <v>243</v>
      </c>
      <c r="D15" s="383">
        <v>0.5</v>
      </c>
      <c r="E15" s="198" t="s">
        <v>175</v>
      </c>
      <c r="F15" s="193" t="s">
        <v>160</v>
      </c>
      <c r="G15" s="193" t="s">
        <v>175</v>
      </c>
      <c r="H15" s="137"/>
      <c r="I15" s="202" t="s">
        <v>181</v>
      </c>
      <c r="J15" s="12" t="s">
        <v>20</v>
      </c>
      <c r="K15" s="12" t="s">
        <v>21</v>
      </c>
      <c r="L15" s="13" t="s">
        <v>25</v>
      </c>
      <c r="M15" s="12" t="s">
        <v>2</v>
      </c>
      <c r="N15" s="14" t="s">
        <v>23</v>
      </c>
      <c r="O15" s="4"/>
      <c r="P15" s="4"/>
      <c r="Q15" s="4"/>
    </row>
    <row r="16" spans="1:17" s="48" customFormat="1" ht="10.5">
      <c r="A16" s="25"/>
      <c r="B16" s="375"/>
      <c r="C16" s="200"/>
      <c r="D16" s="377"/>
      <c r="E16" s="376"/>
      <c r="F16" s="193" t="s">
        <v>145</v>
      </c>
      <c r="G16" s="193" t="s">
        <v>245</v>
      </c>
      <c r="H16" s="137"/>
      <c r="I16" s="37"/>
      <c r="J16" s="12" t="s">
        <v>24</v>
      </c>
      <c r="K16" s="12"/>
      <c r="L16" s="15" t="s">
        <v>27</v>
      </c>
      <c r="M16" s="12"/>
      <c r="N16" s="14" t="s">
        <v>26</v>
      </c>
      <c r="O16" s="4"/>
      <c r="P16" s="4"/>
      <c r="Q16" s="4"/>
    </row>
    <row r="17" spans="1:17" s="48" customFormat="1" ht="10.5">
      <c r="A17" s="25"/>
      <c r="B17" s="149"/>
      <c r="C17" s="374"/>
      <c r="D17" s="367"/>
      <c r="E17" s="199"/>
      <c r="F17" s="193" t="s">
        <v>327</v>
      </c>
      <c r="G17" s="193"/>
      <c r="H17" s="193"/>
      <c r="I17" s="193"/>
      <c r="J17" s="252">
        <v>41852</v>
      </c>
      <c r="K17" s="12"/>
      <c r="L17" s="192" t="s">
        <v>237</v>
      </c>
      <c r="M17" s="12"/>
      <c r="N17" s="16" t="s">
        <v>28</v>
      </c>
      <c r="O17" s="4"/>
      <c r="P17" s="4"/>
      <c r="Q17" s="4"/>
    </row>
    <row r="18" spans="1:17" s="48" customFormat="1" ht="11.25" thickBot="1">
      <c r="A18" s="27"/>
      <c r="B18" s="381"/>
      <c r="C18" s="205"/>
      <c r="D18" s="368" t="s">
        <v>261</v>
      </c>
      <c r="E18" s="384" t="s">
        <v>247</v>
      </c>
      <c r="F18" s="153" t="s">
        <v>179</v>
      </c>
      <c r="G18" s="193" t="s">
        <v>251</v>
      </c>
      <c r="H18" s="193" t="s">
        <v>252</v>
      </c>
      <c r="I18" s="153" t="s">
        <v>253</v>
      </c>
      <c r="J18" s="17"/>
      <c r="K18" s="160" t="s">
        <v>254</v>
      </c>
      <c r="L18" s="91">
        <v>41852</v>
      </c>
      <c r="M18" s="160" t="s">
        <v>241</v>
      </c>
      <c r="N18" s="162" t="s">
        <v>147</v>
      </c>
      <c r="O18" s="4"/>
      <c r="P18" s="4"/>
      <c r="Q18" s="4"/>
    </row>
    <row r="19" spans="1:16" s="48" customFormat="1" ht="12.75" customHeight="1" thickTop="1">
      <c r="A19" s="21"/>
      <c r="B19" s="19"/>
      <c r="C19" s="19"/>
      <c r="D19" s="340"/>
      <c r="E19" s="19"/>
      <c r="F19" s="119"/>
      <c r="G19" s="119"/>
      <c r="H19" s="119"/>
      <c r="I19" s="119"/>
      <c r="J19"/>
      <c r="K19"/>
      <c r="P19" s="290" t="s">
        <v>211</v>
      </c>
    </row>
    <row r="20" spans="1:16" s="4" customFormat="1" ht="10.5">
      <c r="A20" s="250">
        <f>Rasc!A20</f>
        <v>38565</v>
      </c>
      <c r="B20" s="201">
        <v>60</v>
      </c>
      <c r="C20" s="39">
        <f>Rasc!D20</f>
        <v>3.44</v>
      </c>
      <c r="D20" s="369">
        <f aca="true" t="shared" si="0" ref="D20:D56">C20*1.5</f>
        <v>5.16</v>
      </c>
      <c r="E20" s="201">
        <f>B20*D20</f>
        <v>309.6</v>
      </c>
      <c r="F20" s="201">
        <v>0</v>
      </c>
      <c r="G20" s="201">
        <f>E20-F20</f>
        <v>309.6</v>
      </c>
      <c r="H20" s="251">
        <f>G20*11.2%</f>
        <v>34.68</v>
      </c>
      <c r="I20" s="251">
        <f>G20+H20</f>
        <v>344.28</v>
      </c>
      <c r="J20" s="253">
        <f>Plan4!C55</f>
        <v>1.09955933</v>
      </c>
      <c r="K20" s="251">
        <f>I20*J20</f>
        <v>378.56</v>
      </c>
      <c r="L20" s="1">
        <f>(1/30*22)+4+12+12+12+7</f>
        <v>47.73</v>
      </c>
      <c r="M20" s="251">
        <f>K20*L20%</f>
        <v>180.69</v>
      </c>
      <c r="N20" s="251">
        <f>K20+M20</f>
        <v>559.25</v>
      </c>
      <c r="P20" s="289">
        <f>H20*J20</f>
        <v>38.13</v>
      </c>
    </row>
    <row r="21" spans="1:16" s="4" customFormat="1" ht="10.5">
      <c r="A21" s="250">
        <f>Rasc!A21</f>
        <v>38596</v>
      </c>
      <c r="B21" s="39">
        <v>84</v>
      </c>
      <c r="C21" s="39">
        <f>Rasc!D21</f>
        <v>3.44</v>
      </c>
      <c r="D21" s="369">
        <f t="shared" si="0"/>
        <v>5.16</v>
      </c>
      <c r="E21" s="201">
        <f aca="true" t="shared" si="1" ref="E21:E56">B21*D21</f>
        <v>433.44</v>
      </c>
      <c r="F21" s="201">
        <v>0</v>
      </c>
      <c r="G21" s="201">
        <f aca="true" t="shared" si="2" ref="G21:G56">E21-F21</f>
        <v>433.44</v>
      </c>
      <c r="H21" s="251">
        <f aca="true" t="shared" si="3" ref="H21:H56">G21*11.2%</f>
        <v>48.55</v>
      </c>
      <c r="I21" s="251">
        <f aca="true" t="shared" si="4" ref="I21:I56">G21+H21</f>
        <v>481.99</v>
      </c>
      <c r="J21" s="253">
        <f>Plan4!C56</f>
        <v>1.09666742</v>
      </c>
      <c r="K21" s="251">
        <f aca="true" t="shared" si="5" ref="K21:K56">I21*J21</f>
        <v>528.58</v>
      </c>
      <c r="L21" s="1">
        <f aca="true" t="shared" si="6" ref="L21:L56">(1/30*22)+4+12+12+12+7</f>
        <v>47.73</v>
      </c>
      <c r="M21" s="251">
        <f aca="true" t="shared" si="7" ref="M21:M56">K21*L21%</f>
        <v>252.29</v>
      </c>
      <c r="N21" s="251">
        <f aca="true" t="shared" si="8" ref="N21:N56">K21+M21</f>
        <v>780.87</v>
      </c>
      <c r="P21" s="289">
        <f aca="true" t="shared" si="9" ref="P21:P56">H21*J21</f>
        <v>53.24</v>
      </c>
    </row>
    <row r="22" spans="1:16" s="4" customFormat="1" ht="10.5">
      <c r="A22" s="250">
        <f>Rasc!A22</f>
        <v>38626</v>
      </c>
      <c r="B22" s="39">
        <v>40</v>
      </c>
      <c r="C22" s="39">
        <f>Rasc!D22</f>
        <v>3.44</v>
      </c>
      <c r="D22" s="369">
        <f t="shared" si="0"/>
        <v>5.16</v>
      </c>
      <c r="E22" s="201">
        <f t="shared" si="1"/>
        <v>206.4</v>
      </c>
      <c r="F22" s="201">
        <v>0</v>
      </c>
      <c r="G22" s="201">
        <f t="shared" si="2"/>
        <v>206.4</v>
      </c>
      <c r="H22" s="251">
        <f t="shared" si="3"/>
        <v>23.12</v>
      </c>
      <c r="I22" s="251">
        <f t="shared" si="4"/>
        <v>229.52</v>
      </c>
      <c r="J22" s="253">
        <f>Plan4!C57</f>
        <v>1.09436925</v>
      </c>
      <c r="K22" s="251">
        <f t="shared" si="5"/>
        <v>251.18</v>
      </c>
      <c r="L22" s="1">
        <f t="shared" si="6"/>
        <v>47.73</v>
      </c>
      <c r="M22" s="251">
        <f t="shared" si="7"/>
        <v>119.89</v>
      </c>
      <c r="N22" s="251">
        <f t="shared" si="8"/>
        <v>371.07</v>
      </c>
      <c r="P22" s="289">
        <f t="shared" si="9"/>
        <v>25.3</v>
      </c>
    </row>
    <row r="23" spans="1:16" s="4" customFormat="1" ht="10.5">
      <c r="A23" s="250">
        <f>Rasc!A23</f>
        <v>38657</v>
      </c>
      <c r="B23" s="39">
        <v>64</v>
      </c>
      <c r="C23" s="39">
        <f>Rasc!D23</f>
        <v>3.44</v>
      </c>
      <c r="D23" s="369">
        <f t="shared" si="0"/>
        <v>5.16</v>
      </c>
      <c r="E23" s="201">
        <f t="shared" si="1"/>
        <v>330.24</v>
      </c>
      <c r="F23" s="201">
        <v>0</v>
      </c>
      <c r="G23" s="201">
        <f t="shared" si="2"/>
        <v>330.24</v>
      </c>
      <c r="H23" s="251">
        <f t="shared" si="3"/>
        <v>36.99</v>
      </c>
      <c r="I23" s="251">
        <f t="shared" si="4"/>
        <v>367.23</v>
      </c>
      <c r="J23" s="253">
        <f>Plan4!C58</f>
        <v>1.09226227</v>
      </c>
      <c r="K23" s="251">
        <f t="shared" si="5"/>
        <v>401.11</v>
      </c>
      <c r="L23" s="1">
        <f t="shared" si="6"/>
        <v>47.73</v>
      </c>
      <c r="M23" s="251">
        <f t="shared" si="7"/>
        <v>191.45</v>
      </c>
      <c r="N23" s="251">
        <f t="shared" si="8"/>
        <v>592.56</v>
      </c>
      <c r="P23" s="289">
        <f t="shared" si="9"/>
        <v>40.4</v>
      </c>
    </row>
    <row r="24" spans="1:16" s="4" customFormat="1" ht="10.5">
      <c r="A24" s="250">
        <f>Rasc!A24</f>
        <v>38687</v>
      </c>
      <c r="B24" s="39">
        <v>88</v>
      </c>
      <c r="C24" s="39">
        <f>Rasc!D24</f>
        <v>3.44</v>
      </c>
      <c r="D24" s="369">
        <f t="shared" si="0"/>
        <v>5.16</v>
      </c>
      <c r="E24" s="201">
        <f t="shared" si="1"/>
        <v>454.08</v>
      </c>
      <c r="F24" s="201">
        <v>0</v>
      </c>
      <c r="G24" s="201">
        <f t="shared" si="2"/>
        <v>454.08</v>
      </c>
      <c r="H24" s="251">
        <f t="shared" si="3"/>
        <v>50.86</v>
      </c>
      <c r="I24" s="251">
        <f t="shared" si="4"/>
        <v>504.94</v>
      </c>
      <c r="J24" s="253">
        <f>Plan4!D47</f>
        <v>1.08978954</v>
      </c>
      <c r="K24" s="251">
        <f t="shared" si="5"/>
        <v>550.28</v>
      </c>
      <c r="L24" s="1">
        <f t="shared" si="6"/>
        <v>47.73</v>
      </c>
      <c r="M24" s="251">
        <f t="shared" si="7"/>
        <v>262.65</v>
      </c>
      <c r="N24" s="251">
        <f t="shared" si="8"/>
        <v>812.93</v>
      </c>
      <c r="P24" s="289">
        <f t="shared" si="9"/>
        <v>55.43</v>
      </c>
    </row>
    <row r="25" spans="1:16" s="4" customFormat="1" ht="10.5">
      <c r="A25" s="250">
        <f>Rasc!A25</f>
        <v>38718</v>
      </c>
      <c r="B25" s="39">
        <v>88</v>
      </c>
      <c r="C25" s="39">
        <f>Rasc!D25</f>
        <v>3.44</v>
      </c>
      <c r="D25" s="369">
        <f t="shared" si="0"/>
        <v>5.16</v>
      </c>
      <c r="E25" s="201">
        <f t="shared" si="1"/>
        <v>454.08</v>
      </c>
      <c r="F25" s="201">
        <v>0</v>
      </c>
      <c r="G25" s="201">
        <f t="shared" si="2"/>
        <v>454.08</v>
      </c>
      <c r="H25" s="251">
        <f t="shared" si="3"/>
        <v>50.86</v>
      </c>
      <c r="I25" s="251">
        <f t="shared" si="4"/>
        <v>504.94</v>
      </c>
      <c r="J25" s="253">
        <f>Plan4!D48</f>
        <v>1.08726057</v>
      </c>
      <c r="K25" s="251">
        <f t="shared" si="5"/>
        <v>549</v>
      </c>
      <c r="L25" s="1">
        <f t="shared" si="6"/>
        <v>47.73</v>
      </c>
      <c r="M25" s="251">
        <f t="shared" si="7"/>
        <v>262.04</v>
      </c>
      <c r="N25" s="251">
        <f t="shared" si="8"/>
        <v>811.04</v>
      </c>
      <c r="P25" s="289">
        <f t="shared" si="9"/>
        <v>55.3</v>
      </c>
    </row>
    <row r="26" spans="1:16" s="4" customFormat="1" ht="10.5">
      <c r="A26" s="250">
        <f>Rasc!A26</f>
        <v>38749</v>
      </c>
      <c r="B26" s="39">
        <v>68</v>
      </c>
      <c r="C26" s="39">
        <f>Rasc!D26</f>
        <v>3.44</v>
      </c>
      <c r="D26" s="369">
        <f t="shared" si="0"/>
        <v>5.16</v>
      </c>
      <c r="E26" s="201">
        <f t="shared" si="1"/>
        <v>350.88</v>
      </c>
      <c r="F26" s="201">
        <v>0</v>
      </c>
      <c r="G26" s="201">
        <f t="shared" si="2"/>
        <v>350.88</v>
      </c>
      <c r="H26" s="251">
        <f t="shared" si="3"/>
        <v>39.3</v>
      </c>
      <c r="I26" s="251">
        <f t="shared" si="4"/>
        <v>390.18</v>
      </c>
      <c r="J26" s="253">
        <f>Plan4!D49</f>
        <v>1.08647288</v>
      </c>
      <c r="K26" s="251">
        <f t="shared" si="5"/>
        <v>423.92</v>
      </c>
      <c r="L26" s="1">
        <f t="shared" si="6"/>
        <v>47.73</v>
      </c>
      <c r="M26" s="251">
        <f t="shared" si="7"/>
        <v>202.34</v>
      </c>
      <c r="N26" s="251">
        <f t="shared" si="8"/>
        <v>626.26</v>
      </c>
      <c r="P26" s="289">
        <f t="shared" si="9"/>
        <v>42.7</v>
      </c>
    </row>
    <row r="27" spans="1:16" s="4" customFormat="1" ht="10.5">
      <c r="A27" s="250">
        <f>Rasc!A27</f>
        <v>38777</v>
      </c>
      <c r="B27" s="39">
        <v>52</v>
      </c>
      <c r="C27" s="39">
        <f>Rasc!D27</f>
        <v>3.44</v>
      </c>
      <c r="D27" s="369">
        <f t="shared" si="0"/>
        <v>5.16</v>
      </c>
      <c r="E27" s="201">
        <f t="shared" si="1"/>
        <v>268.32</v>
      </c>
      <c r="F27" s="201">
        <v>0</v>
      </c>
      <c r="G27" s="201">
        <f t="shared" si="2"/>
        <v>268.32</v>
      </c>
      <c r="H27" s="251">
        <f t="shared" si="3"/>
        <v>30.05</v>
      </c>
      <c r="I27" s="251">
        <f t="shared" si="4"/>
        <v>298.37</v>
      </c>
      <c r="J27" s="253">
        <f>Plan4!D50</f>
        <v>1.08422528</v>
      </c>
      <c r="K27" s="251">
        <f t="shared" si="5"/>
        <v>323.5</v>
      </c>
      <c r="L27" s="1">
        <f t="shared" si="6"/>
        <v>47.73</v>
      </c>
      <c r="M27" s="251">
        <f t="shared" si="7"/>
        <v>154.41</v>
      </c>
      <c r="N27" s="251">
        <f t="shared" si="8"/>
        <v>477.91</v>
      </c>
      <c r="P27" s="289">
        <f t="shared" si="9"/>
        <v>32.58</v>
      </c>
    </row>
    <row r="28" spans="1:16" s="4" customFormat="1" ht="10.5">
      <c r="A28" s="250">
        <f>Rasc!A28</f>
        <v>38808</v>
      </c>
      <c r="B28" s="39">
        <v>60</v>
      </c>
      <c r="C28" s="39">
        <f>Rasc!D28</f>
        <v>3.44</v>
      </c>
      <c r="D28" s="369">
        <f t="shared" si="0"/>
        <v>5.16</v>
      </c>
      <c r="E28" s="201">
        <f t="shared" si="1"/>
        <v>309.6</v>
      </c>
      <c r="F28" s="201">
        <v>0</v>
      </c>
      <c r="G28" s="201">
        <f t="shared" si="2"/>
        <v>309.6</v>
      </c>
      <c r="H28" s="251">
        <f t="shared" si="3"/>
        <v>34.68</v>
      </c>
      <c r="I28" s="251">
        <f t="shared" si="4"/>
        <v>344.28</v>
      </c>
      <c r="J28" s="253">
        <f>Plan4!D51</f>
        <v>1.08329906</v>
      </c>
      <c r="K28" s="251">
        <f t="shared" si="5"/>
        <v>372.96</v>
      </c>
      <c r="L28" s="1">
        <f t="shared" si="6"/>
        <v>47.73</v>
      </c>
      <c r="M28" s="251">
        <f t="shared" si="7"/>
        <v>178.01</v>
      </c>
      <c r="N28" s="251">
        <f t="shared" si="8"/>
        <v>550.97</v>
      </c>
      <c r="P28" s="289">
        <f t="shared" si="9"/>
        <v>37.57</v>
      </c>
    </row>
    <row r="29" spans="1:16" s="4" customFormat="1" ht="10.5">
      <c r="A29" s="250">
        <f>Rasc!A29</f>
        <v>38838</v>
      </c>
      <c r="B29" s="39">
        <v>84</v>
      </c>
      <c r="C29" s="39">
        <f>Rasc!D29</f>
        <v>3.44</v>
      </c>
      <c r="D29" s="369">
        <f t="shared" si="0"/>
        <v>5.16</v>
      </c>
      <c r="E29" s="201">
        <f t="shared" si="1"/>
        <v>433.44</v>
      </c>
      <c r="F29" s="201">
        <v>0</v>
      </c>
      <c r="G29" s="201">
        <f t="shared" si="2"/>
        <v>433.44</v>
      </c>
      <c r="H29" s="251">
        <f t="shared" si="3"/>
        <v>48.55</v>
      </c>
      <c r="I29" s="251">
        <f t="shared" si="4"/>
        <v>481.99</v>
      </c>
      <c r="J29" s="253">
        <f>Plan4!D52</f>
        <v>1.08125764</v>
      </c>
      <c r="K29" s="251">
        <f t="shared" si="5"/>
        <v>521.16</v>
      </c>
      <c r="L29" s="1">
        <f t="shared" si="6"/>
        <v>47.73</v>
      </c>
      <c r="M29" s="251">
        <f t="shared" si="7"/>
        <v>248.75</v>
      </c>
      <c r="N29" s="251">
        <f t="shared" si="8"/>
        <v>769.91</v>
      </c>
      <c r="P29" s="289">
        <f t="shared" si="9"/>
        <v>52.5</v>
      </c>
    </row>
    <row r="30" spans="1:16" s="4" customFormat="1" ht="10.5">
      <c r="A30" s="250">
        <f>Rasc!A30</f>
        <v>38869</v>
      </c>
      <c r="B30" s="39">
        <v>76</v>
      </c>
      <c r="C30" s="39">
        <f>Rasc!D30</f>
        <v>3.62</v>
      </c>
      <c r="D30" s="369">
        <f t="shared" si="0"/>
        <v>5.43</v>
      </c>
      <c r="E30" s="201">
        <f t="shared" si="1"/>
        <v>412.68</v>
      </c>
      <c r="F30" s="201">
        <v>0</v>
      </c>
      <c r="G30" s="201">
        <f t="shared" si="2"/>
        <v>412.68</v>
      </c>
      <c r="H30" s="251">
        <f t="shared" si="3"/>
        <v>46.22</v>
      </c>
      <c r="I30" s="251">
        <f t="shared" si="4"/>
        <v>458.9</v>
      </c>
      <c r="J30" s="253">
        <f>Plan4!D53</f>
        <v>1.0791673</v>
      </c>
      <c r="K30" s="251">
        <f t="shared" si="5"/>
        <v>495.23</v>
      </c>
      <c r="L30" s="1">
        <f t="shared" si="6"/>
        <v>47.73</v>
      </c>
      <c r="M30" s="251">
        <f t="shared" si="7"/>
        <v>236.37</v>
      </c>
      <c r="N30" s="251">
        <f t="shared" si="8"/>
        <v>731.6</v>
      </c>
      <c r="P30" s="289">
        <f t="shared" si="9"/>
        <v>49.88</v>
      </c>
    </row>
    <row r="31" spans="1:16" s="4" customFormat="1" ht="10.5">
      <c r="A31" s="250">
        <f>Rasc!A31</f>
        <v>38899</v>
      </c>
      <c r="B31" s="39">
        <v>52</v>
      </c>
      <c r="C31" s="39">
        <f>Rasc!D31</f>
        <v>3.62</v>
      </c>
      <c r="D31" s="369">
        <f t="shared" si="0"/>
        <v>5.43</v>
      </c>
      <c r="E31" s="201">
        <f t="shared" si="1"/>
        <v>282.36</v>
      </c>
      <c r="F31" s="201">
        <v>0</v>
      </c>
      <c r="G31" s="201">
        <f t="shared" si="2"/>
        <v>282.36</v>
      </c>
      <c r="H31" s="251">
        <f t="shared" si="3"/>
        <v>31.62</v>
      </c>
      <c r="I31" s="251">
        <f t="shared" si="4"/>
        <v>313.98</v>
      </c>
      <c r="J31" s="253">
        <f>Plan4!D54</f>
        <v>1.07728098</v>
      </c>
      <c r="K31" s="251">
        <f t="shared" si="5"/>
        <v>338.24</v>
      </c>
      <c r="L31" s="1">
        <f t="shared" si="6"/>
        <v>47.73</v>
      </c>
      <c r="M31" s="251">
        <f t="shared" si="7"/>
        <v>161.44</v>
      </c>
      <c r="N31" s="251">
        <f t="shared" si="8"/>
        <v>499.68</v>
      </c>
      <c r="P31" s="289">
        <f t="shared" si="9"/>
        <v>34.06</v>
      </c>
    </row>
    <row r="32" spans="1:16" s="4" customFormat="1" ht="10.5">
      <c r="A32" s="250">
        <f>Rasc!A32</f>
        <v>38930</v>
      </c>
      <c r="B32" s="39">
        <v>53.23</v>
      </c>
      <c r="C32" s="39">
        <f>Rasc!D32</f>
        <v>3.62</v>
      </c>
      <c r="D32" s="369">
        <f t="shared" si="0"/>
        <v>5.43</v>
      </c>
      <c r="E32" s="201">
        <f t="shared" si="1"/>
        <v>289.04</v>
      </c>
      <c r="F32" s="201">
        <v>0</v>
      </c>
      <c r="G32" s="201">
        <f t="shared" si="2"/>
        <v>289.04</v>
      </c>
      <c r="H32" s="251">
        <f t="shared" si="3"/>
        <v>32.37</v>
      </c>
      <c r="I32" s="251">
        <f t="shared" si="4"/>
        <v>321.41</v>
      </c>
      <c r="J32" s="253">
        <f>Plan4!D55</f>
        <v>1.0746631</v>
      </c>
      <c r="K32" s="251">
        <f t="shared" si="5"/>
        <v>345.41</v>
      </c>
      <c r="L32" s="1">
        <f t="shared" si="6"/>
        <v>47.73</v>
      </c>
      <c r="M32" s="251">
        <f t="shared" si="7"/>
        <v>164.86</v>
      </c>
      <c r="N32" s="251">
        <f t="shared" si="8"/>
        <v>510.27</v>
      </c>
      <c r="P32" s="289">
        <f t="shared" si="9"/>
        <v>34.79</v>
      </c>
    </row>
    <row r="33" spans="1:16" s="4" customFormat="1" ht="10.5">
      <c r="A33" s="250">
        <f>Rasc!A33</f>
        <v>38961</v>
      </c>
      <c r="B33" s="39">
        <v>64.21</v>
      </c>
      <c r="C33" s="39">
        <f>Rasc!D33</f>
        <v>3.62</v>
      </c>
      <c r="D33" s="369">
        <f t="shared" si="0"/>
        <v>5.43</v>
      </c>
      <c r="E33" s="201">
        <f t="shared" si="1"/>
        <v>348.66</v>
      </c>
      <c r="F33" s="201">
        <v>0</v>
      </c>
      <c r="G33" s="201">
        <f t="shared" si="2"/>
        <v>348.66</v>
      </c>
      <c r="H33" s="251">
        <f t="shared" si="3"/>
        <v>39.05</v>
      </c>
      <c r="I33" s="251">
        <f t="shared" si="4"/>
        <v>387.71</v>
      </c>
      <c r="J33" s="253">
        <f>Plan4!D56</f>
        <v>1.07303102</v>
      </c>
      <c r="K33" s="251">
        <f t="shared" si="5"/>
        <v>416.02</v>
      </c>
      <c r="L33" s="1">
        <f t="shared" si="6"/>
        <v>47.73</v>
      </c>
      <c r="M33" s="251">
        <f t="shared" si="7"/>
        <v>198.57</v>
      </c>
      <c r="N33" s="251">
        <f t="shared" si="8"/>
        <v>614.59</v>
      </c>
      <c r="P33" s="289">
        <f t="shared" si="9"/>
        <v>41.9</v>
      </c>
    </row>
    <row r="34" spans="1:16" s="4" customFormat="1" ht="10.5">
      <c r="A34" s="250">
        <f>Rasc!A34</f>
        <v>38991</v>
      </c>
      <c r="B34" s="39">
        <v>47.16</v>
      </c>
      <c r="C34" s="39">
        <f>Rasc!D34</f>
        <v>3.62</v>
      </c>
      <c r="D34" s="369">
        <f t="shared" si="0"/>
        <v>5.43</v>
      </c>
      <c r="E34" s="201">
        <f t="shared" si="1"/>
        <v>256.08</v>
      </c>
      <c r="F34" s="201">
        <v>0</v>
      </c>
      <c r="G34" s="201">
        <f t="shared" si="2"/>
        <v>256.08</v>
      </c>
      <c r="H34" s="251">
        <f t="shared" si="3"/>
        <v>28.68</v>
      </c>
      <c r="I34" s="251">
        <f t="shared" si="4"/>
        <v>284.76</v>
      </c>
      <c r="J34" s="253">
        <f>Plan4!D57</f>
        <v>1.07102285</v>
      </c>
      <c r="K34" s="251">
        <f t="shared" si="5"/>
        <v>304.98</v>
      </c>
      <c r="L34" s="1">
        <f t="shared" si="6"/>
        <v>47.73</v>
      </c>
      <c r="M34" s="251">
        <f t="shared" si="7"/>
        <v>145.57</v>
      </c>
      <c r="N34" s="251">
        <f t="shared" si="8"/>
        <v>450.55</v>
      </c>
      <c r="P34" s="289">
        <f t="shared" si="9"/>
        <v>30.72</v>
      </c>
    </row>
    <row r="35" spans="1:16" s="4" customFormat="1" ht="10.5">
      <c r="A35" s="250">
        <f>Rasc!A35</f>
        <v>39022</v>
      </c>
      <c r="B35" s="39">
        <v>16</v>
      </c>
      <c r="C35" s="39">
        <f>Rasc!D35</f>
        <v>3.62</v>
      </c>
      <c r="D35" s="369">
        <f t="shared" si="0"/>
        <v>5.43</v>
      </c>
      <c r="E35" s="201">
        <f t="shared" si="1"/>
        <v>86.88</v>
      </c>
      <c r="F35" s="201">
        <v>0</v>
      </c>
      <c r="G35" s="201">
        <f t="shared" si="2"/>
        <v>86.88</v>
      </c>
      <c r="H35" s="251">
        <f t="shared" si="3"/>
        <v>9.73</v>
      </c>
      <c r="I35" s="251">
        <f t="shared" si="4"/>
        <v>96.61</v>
      </c>
      <c r="J35" s="253">
        <f>Plan4!D58</f>
        <v>1.06965156</v>
      </c>
      <c r="K35" s="251">
        <f t="shared" si="5"/>
        <v>103.34</v>
      </c>
      <c r="L35" s="1">
        <f t="shared" si="6"/>
        <v>47.73</v>
      </c>
      <c r="M35" s="251">
        <f t="shared" si="7"/>
        <v>49.32</v>
      </c>
      <c r="N35" s="251">
        <f t="shared" si="8"/>
        <v>152.66</v>
      </c>
      <c r="P35" s="289">
        <f t="shared" si="9"/>
        <v>10.41</v>
      </c>
    </row>
    <row r="36" spans="1:16" s="4" customFormat="1" ht="10.5">
      <c r="A36" s="250">
        <f>Rasc!A36</f>
        <v>39052</v>
      </c>
      <c r="B36" s="39">
        <v>32.73</v>
      </c>
      <c r="C36" s="39">
        <f>Rasc!D36</f>
        <v>3.62</v>
      </c>
      <c r="D36" s="369">
        <f t="shared" si="0"/>
        <v>5.43</v>
      </c>
      <c r="E36" s="201">
        <f t="shared" si="1"/>
        <v>177.72</v>
      </c>
      <c r="F36" s="201">
        <v>0</v>
      </c>
      <c r="G36" s="201">
        <f t="shared" si="2"/>
        <v>177.72</v>
      </c>
      <c r="H36" s="251">
        <f t="shared" si="3"/>
        <v>19.9</v>
      </c>
      <c r="I36" s="251">
        <f t="shared" si="4"/>
        <v>197.62</v>
      </c>
      <c r="J36" s="253">
        <f>Plan4!E47</f>
        <v>1.06802602</v>
      </c>
      <c r="K36" s="251">
        <f t="shared" si="5"/>
        <v>211.06</v>
      </c>
      <c r="L36" s="1">
        <f t="shared" si="6"/>
        <v>47.73</v>
      </c>
      <c r="M36" s="251">
        <f t="shared" si="7"/>
        <v>100.74</v>
      </c>
      <c r="N36" s="251">
        <f t="shared" si="8"/>
        <v>311.8</v>
      </c>
      <c r="P36" s="289">
        <f t="shared" si="9"/>
        <v>21.25</v>
      </c>
    </row>
    <row r="37" spans="1:16" s="4" customFormat="1" ht="10.5">
      <c r="A37" s="250">
        <f>Rasc!A37</f>
        <v>39083</v>
      </c>
      <c r="B37" s="39">
        <v>59</v>
      </c>
      <c r="C37" s="39">
        <f>Rasc!D37</f>
        <v>3.62</v>
      </c>
      <c r="D37" s="369">
        <f t="shared" si="0"/>
        <v>5.43</v>
      </c>
      <c r="E37" s="201">
        <f t="shared" si="1"/>
        <v>320.37</v>
      </c>
      <c r="F37" s="201">
        <v>0</v>
      </c>
      <c r="G37" s="201">
        <f t="shared" si="2"/>
        <v>320.37</v>
      </c>
      <c r="H37" s="251">
        <f t="shared" si="3"/>
        <v>35.88</v>
      </c>
      <c r="I37" s="251">
        <f t="shared" si="4"/>
        <v>356.25</v>
      </c>
      <c r="J37" s="253">
        <f>Plan4!E48</f>
        <v>1.06569322</v>
      </c>
      <c r="K37" s="251">
        <f t="shared" si="5"/>
        <v>379.65</v>
      </c>
      <c r="L37" s="1">
        <f t="shared" si="6"/>
        <v>47.73</v>
      </c>
      <c r="M37" s="251">
        <f t="shared" si="7"/>
        <v>181.21</v>
      </c>
      <c r="N37" s="251">
        <f t="shared" si="8"/>
        <v>560.86</v>
      </c>
      <c r="P37" s="289">
        <f t="shared" si="9"/>
        <v>38.24</v>
      </c>
    </row>
    <row r="38" spans="1:16" s="4" customFormat="1" ht="10.5">
      <c r="A38" s="250">
        <f>Rasc!A38</f>
        <v>39114</v>
      </c>
      <c r="B38" s="39">
        <v>73.83</v>
      </c>
      <c r="C38" s="39">
        <f>Rasc!D38</f>
        <v>3.62</v>
      </c>
      <c r="D38" s="369">
        <f t="shared" si="0"/>
        <v>5.43</v>
      </c>
      <c r="E38" s="201">
        <f t="shared" si="1"/>
        <v>400.9</v>
      </c>
      <c r="F38" s="201">
        <v>0</v>
      </c>
      <c r="G38" s="201">
        <f t="shared" si="2"/>
        <v>400.9</v>
      </c>
      <c r="H38" s="251">
        <f t="shared" si="3"/>
        <v>44.9</v>
      </c>
      <c r="I38" s="251">
        <f t="shared" si="4"/>
        <v>445.8</v>
      </c>
      <c r="J38" s="253">
        <f>Plan4!E49</f>
        <v>1.06492541</v>
      </c>
      <c r="K38" s="251">
        <f t="shared" si="5"/>
        <v>474.74</v>
      </c>
      <c r="L38" s="1">
        <f t="shared" si="6"/>
        <v>47.73</v>
      </c>
      <c r="M38" s="251">
        <f t="shared" si="7"/>
        <v>226.59</v>
      </c>
      <c r="N38" s="251">
        <f t="shared" si="8"/>
        <v>701.33</v>
      </c>
      <c r="P38" s="289">
        <f t="shared" si="9"/>
        <v>47.82</v>
      </c>
    </row>
    <row r="39" spans="1:16" s="4" customFormat="1" ht="10.5">
      <c r="A39" s="250">
        <f>Rasc!A39</f>
        <v>39142</v>
      </c>
      <c r="B39" s="39">
        <v>92</v>
      </c>
      <c r="C39" s="39">
        <f>Rasc!D39</f>
        <v>3.62</v>
      </c>
      <c r="D39" s="369">
        <f t="shared" si="0"/>
        <v>5.43</v>
      </c>
      <c r="E39" s="201">
        <f t="shared" si="1"/>
        <v>499.56</v>
      </c>
      <c r="F39" s="201">
        <v>0</v>
      </c>
      <c r="G39" s="201">
        <f t="shared" si="2"/>
        <v>499.56</v>
      </c>
      <c r="H39" s="251">
        <f t="shared" si="3"/>
        <v>55.95</v>
      </c>
      <c r="I39" s="251">
        <f t="shared" si="4"/>
        <v>555.51</v>
      </c>
      <c r="J39" s="253">
        <f>Plan4!E50</f>
        <v>1.06293135</v>
      </c>
      <c r="K39" s="251">
        <f t="shared" si="5"/>
        <v>590.47</v>
      </c>
      <c r="L39" s="1">
        <f t="shared" si="6"/>
        <v>47.73</v>
      </c>
      <c r="M39" s="251">
        <f t="shared" si="7"/>
        <v>281.83</v>
      </c>
      <c r="N39" s="251">
        <f t="shared" si="8"/>
        <v>872.3</v>
      </c>
      <c r="P39" s="289">
        <f t="shared" si="9"/>
        <v>59.47</v>
      </c>
    </row>
    <row r="40" spans="1:16" s="4" customFormat="1" ht="10.5">
      <c r="A40" s="250">
        <f>Rasc!A40</f>
        <v>39173</v>
      </c>
      <c r="B40" s="39">
        <v>84</v>
      </c>
      <c r="C40" s="39">
        <f>Rasc!D40</f>
        <v>3.62</v>
      </c>
      <c r="D40" s="369">
        <f t="shared" si="0"/>
        <v>5.43</v>
      </c>
      <c r="E40" s="201">
        <f t="shared" si="1"/>
        <v>456.12</v>
      </c>
      <c r="F40" s="201">
        <v>0</v>
      </c>
      <c r="G40" s="201">
        <f t="shared" si="2"/>
        <v>456.12</v>
      </c>
      <c r="H40" s="251">
        <f t="shared" si="3"/>
        <v>51.09</v>
      </c>
      <c r="I40" s="251">
        <f t="shared" si="4"/>
        <v>507.21</v>
      </c>
      <c r="J40" s="253">
        <f>Plan4!E51</f>
        <v>1.06158102</v>
      </c>
      <c r="K40" s="251">
        <f t="shared" si="5"/>
        <v>538.44</v>
      </c>
      <c r="L40" s="1">
        <f t="shared" si="6"/>
        <v>47.73</v>
      </c>
      <c r="M40" s="251">
        <f t="shared" si="7"/>
        <v>257</v>
      </c>
      <c r="N40" s="251">
        <f t="shared" si="8"/>
        <v>795.44</v>
      </c>
      <c r="P40" s="289">
        <f t="shared" si="9"/>
        <v>54.24</v>
      </c>
    </row>
    <row r="41" spans="1:16" s="4" customFormat="1" ht="10.5">
      <c r="A41" s="250">
        <f>Rasc!A41</f>
        <v>39203</v>
      </c>
      <c r="B41" s="39">
        <v>80</v>
      </c>
      <c r="C41" s="39">
        <f>Rasc!D41</f>
        <v>3.8</v>
      </c>
      <c r="D41" s="369">
        <f t="shared" si="0"/>
        <v>5.7</v>
      </c>
      <c r="E41" s="201">
        <f t="shared" si="1"/>
        <v>456</v>
      </c>
      <c r="F41" s="201">
        <v>0</v>
      </c>
      <c r="G41" s="201">
        <f t="shared" si="2"/>
        <v>456</v>
      </c>
      <c r="H41" s="251">
        <f t="shared" si="3"/>
        <v>51.07</v>
      </c>
      <c r="I41" s="251">
        <f t="shared" si="4"/>
        <v>507.07</v>
      </c>
      <c r="J41" s="253">
        <f>Plan4!E52</f>
        <v>1.05979103</v>
      </c>
      <c r="K41" s="251">
        <f t="shared" si="5"/>
        <v>537.39</v>
      </c>
      <c r="L41" s="1">
        <f t="shared" si="6"/>
        <v>47.73</v>
      </c>
      <c r="M41" s="251">
        <f t="shared" si="7"/>
        <v>256.5</v>
      </c>
      <c r="N41" s="251">
        <f t="shared" si="8"/>
        <v>793.89</v>
      </c>
      <c r="P41" s="289">
        <f t="shared" si="9"/>
        <v>54.12</v>
      </c>
    </row>
    <row r="42" spans="1:16" s="4" customFormat="1" ht="10.5">
      <c r="A42" s="250">
        <f>Rasc!A42</f>
        <v>39234</v>
      </c>
      <c r="B42" s="39">
        <v>88</v>
      </c>
      <c r="C42" s="39">
        <f>Rasc!D42</f>
        <v>3.8</v>
      </c>
      <c r="D42" s="369">
        <f t="shared" si="0"/>
        <v>5.7</v>
      </c>
      <c r="E42" s="201">
        <f t="shared" si="1"/>
        <v>501.6</v>
      </c>
      <c r="F42" s="201">
        <v>0</v>
      </c>
      <c r="G42" s="201">
        <f t="shared" si="2"/>
        <v>501.6</v>
      </c>
      <c r="H42" s="251">
        <f t="shared" si="3"/>
        <v>56.18</v>
      </c>
      <c r="I42" s="251">
        <f t="shared" si="4"/>
        <v>557.78</v>
      </c>
      <c r="J42" s="253">
        <f>Plan4!E53</f>
        <v>1.05878095</v>
      </c>
      <c r="K42" s="251">
        <f t="shared" si="5"/>
        <v>590.57</v>
      </c>
      <c r="L42" s="1">
        <f t="shared" si="6"/>
        <v>47.73</v>
      </c>
      <c r="M42" s="251">
        <f t="shared" si="7"/>
        <v>281.88</v>
      </c>
      <c r="N42" s="251">
        <f t="shared" si="8"/>
        <v>872.45</v>
      </c>
      <c r="P42" s="289">
        <f t="shared" si="9"/>
        <v>59.48</v>
      </c>
    </row>
    <row r="43" spans="1:16" s="4" customFormat="1" ht="10.5">
      <c r="A43" s="250">
        <f>Rasc!A43</f>
        <v>39264</v>
      </c>
      <c r="B43" s="39">
        <v>88</v>
      </c>
      <c r="C43" s="39">
        <f>Rasc!D43</f>
        <v>3.8</v>
      </c>
      <c r="D43" s="369">
        <f t="shared" si="0"/>
        <v>5.7</v>
      </c>
      <c r="E43" s="201">
        <f t="shared" si="1"/>
        <v>501.6</v>
      </c>
      <c r="F43" s="201">
        <v>0</v>
      </c>
      <c r="G43" s="201">
        <f t="shared" si="2"/>
        <v>501.6</v>
      </c>
      <c r="H43" s="251">
        <f t="shared" si="3"/>
        <v>56.18</v>
      </c>
      <c r="I43" s="251">
        <f t="shared" si="4"/>
        <v>557.78</v>
      </c>
      <c r="J43" s="253">
        <f>Plan4!E54</f>
        <v>1.05722789</v>
      </c>
      <c r="K43" s="251">
        <f t="shared" si="5"/>
        <v>589.7</v>
      </c>
      <c r="L43" s="1">
        <f t="shared" si="6"/>
        <v>47.73</v>
      </c>
      <c r="M43" s="251">
        <f t="shared" si="7"/>
        <v>281.46</v>
      </c>
      <c r="N43" s="251">
        <f t="shared" si="8"/>
        <v>871.16</v>
      </c>
      <c r="P43" s="289">
        <f t="shared" si="9"/>
        <v>59.4</v>
      </c>
    </row>
    <row r="44" spans="1:16" s="4" customFormat="1" ht="10.5">
      <c r="A44" s="250">
        <f>Rasc!A44</f>
        <v>39295</v>
      </c>
      <c r="B44" s="39">
        <v>92</v>
      </c>
      <c r="C44" s="39">
        <f>Rasc!D44</f>
        <v>3.8</v>
      </c>
      <c r="D44" s="369">
        <f t="shared" si="0"/>
        <v>5.7</v>
      </c>
      <c r="E44" s="201">
        <f t="shared" si="1"/>
        <v>524.4</v>
      </c>
      <c r="F44" s="201">
        <v>0</v>
      </c>
      <c r="G44" s="201">
        <f t="shared" si="2"/>
        <v>524.4</v>
      </c>
      <c r="H44" s="251">
        <f t="shared" si="3"/>
        <v>58.73</v>
      </c>
      <c r="I44" s="251">
        <f t="shared" si="4"/>
        <v>583.13</v>
      </c>
      <c r="J44" s="253">
        <f>Plan4!E55</f>
        <v>1.05568026</v>
      </c>
      <c r="K44" s="251">
        <f t="shared" si="5"/>
        <v>615.6</v>
      </c>
      <c r="L44" s="1">
        <f t="shared" si="6"/>
        <v>47.73</v>
      </c>
      <c r="M44" s="251">
        <f t="shared" si="7"/>
        <v>293.83</v>
      </c>
      <c r="N44" s="251">
        <f t="shared" si="8"/>
        <v>909.43</v>
      </c>
      <c r="P44" s="289">
        <f t="shared" si="9"/>
        <v>62</v>
      </c>
    </row>
    <row r="45" spans="1:16" s="4" customFormat="1" ht="10.5">
      <c r="A45" s="250">
        <f>Rasc!A45</f>
        <v>39326</v>
      </c>
      <c r="B45" s="39">
        <v>88</v>
      </c>
      <c r="C45" s="39">
        <f>Rasc!D45</f>
        <v>3.8</v>
      </c>
      <c r="D45" s="369">
        <f t="shared" si="0"/>
        <v>5.7</v>
      </c>
      <c r="E45" s="201">
        <f t="shared" si="1"/>
        <v>501.6</v>
      </c>
      <c r="F45" s="201">
        <v>0</v>
      </c>
      <c r="G45" s="201">
        <f t="shared" si="2"/>
        <v>501.6</v>
      </c>
      <c r="H45" s="251">
        <f t="shared" si="3"/>
        <v>56.18</v>
      </c>
      <c r="I45" s="251">
        <f t="shared" si="4"/>
        <v>557.78</v>
      </c>
      <c r="J45" s="253">
        <f>Plan4!E56</f>
        <v>1.05530879</v>
      </c>
      <c r="K45" s="251">
        <f t="shared" si="5"/>
        <v>588.63</v>
      </c>
      <c r="L45" s="1">
        <f t="shared" si="6"/>
        <v>47.73</v>
      </c>
      <c r="M45" s="251">
        <f t="shared" si="7"/>
        <v>280.95</v>
      </c>
      <c r="N45" s="251">
        <f t="shared" si="8"/>
        <v>869.58</v>
      </c>
      <c r="P45" s="289">
        <f t="shared" si="9"/>
        <v>59.29</v>
      </c>
    </row>
    <row r="46" spans="1:16" s="4" customFormat="1" ht="10.5">
      <c r="A46" s="250">
        <f>Rasc!A46</f>
        <v>39356</v>
      </c>
      <c r="B46" s="39">
        <v>92</v>
      </c>
      <c r="C46" s="39">
        <f>Rasc!D46</f>
        <v>3.8</v>
      </c>
      <c r="D46" s="369">
        <f t="shared" si="0"/>
        <v>5.7</v>
      </c>
      <c r="E46" s="201">
        <f t="shared" si="1"/>
        <v>524.4</v>
      </c>
      <c r="F46" s="201">
        <v>0</v>
      </c>
      <c r="G46" s="201">
        <f t="shared" si="2"/>
        <v>524.4</v>
      </c>
      <c r="H46" s="251">
        <f t="shared" si="3"/>
        <v>58.73</v>
      </c>
      <c r="I46" s="251">
        <f t="shared" si="4"/>
        <v>583.13</v>
      </c>
      <c r="J46" s="253">
        <f>Plan4!E57</f>
        <v>1.054105</v>
      </c>
      <c r="K46" s="251">
        <f t="shared" si="5"/>
        <v>614.68</v>
      </c>
      <c r="L46" s="1">
        <f t="shared" si="6"/>
        <v>47.73</v>
      </c>
      <c r="M46" s="251">
        <f t="shared" si="7"/>
        <v>293.39</v>
      </c>
      <c r="N46" s="251">
        <f t="shared" si="8"/>
        <v>908.07</v>
      </c>
      <c r="P46" s="289">
        <f t="shared" si="9"/>
        <v>61.91</v>
      </c>
    </row>
    <row r="47" spans="1:16" s="4" customFormat="1" ht="10.5">
      <c r="A47" s="250">
        <f>Rasc!A47</f>
        <v>39387</v>
      </c>
      <c r="B47" s="39">
        <v>44</v>
      </c>
      <c r="C47" s="39">
        <f>Rasc!D47</f>
        <v>3.8</v>
      </c>
      <c r="D47" s="369">
        <f t="shared" si="0"/>
        <v>5.7</v>
      </c>
      <c r="E47" s="201">
        <f t="shared" si="1"/>
        <v>250.8</v>
      </c>
      <c r="F47" s="201">
        <v>0</v>
      </c>
      <c r="G47" s="201">
        <f t="shared" si="2"/>
        <v>250.8</v>
      </c>
      <c r="H47" s="251">
        <f t="shared" si="3"/>
        <v>28.09</v>
      </c>
      <c r="I47" s="251">
        <f t="shared" si="4"/>
        <v>278.89</v>
      </c>
      <c r="J47" s="253">
        <f>Plan4!E58</f>
        <v>1.05348345</v>
      </c>
      <c r="K47" s="251">
        <f t="shared" si="5"/>
        <v>293.81</v>
      </c>
      <c r="L47" s="1">
        <f t="shared" si="6"/>
        <v>47.73</v>
      </c>
      <c r="M47" s="251">
        <f t="shared" si="7"/>
        <v>140.24</v>
      </c>
      <c r="N47" s="251">
        <f t="shared" si="8"/>
        <v>434.05</v>
      </c>
      <c r="P47" s="289">
        <f t="shared" si="9"/>
        <v>29.59</v>
      </c>
    </row>
    <row r="48" spans="1:16" s="4" customFormat="1" ht="10.5">
      <c r="A48" s="250">
        <f>Rasc!A48</f>
        <v>39417</v>
      </c>
      <c r="B48" s="39">
        <v>72</v>
      </c>
      <c r="C48" s="39">
        <f>Rasc!D48</f>
        <v>3.8</v>
      </c>
      <c r="D48" s="369">
        <f t="shared" si="0"/>
        <v>5.7</v>
      </c>
      <c r="E48" s="201">
        <f t="shared" si="1"/>
        <v>410.4</v>
      </c>
      <c r="F48" s="201">
        <v>0</v>
      </c>
      <c r="G48" s="201">
        <f t="shared" si="2"/>
        <v>410.4</v>
      </c>
      <c r="H48" s="251">
        <f t="shared" si="3"/>
        <v>45.96</v>
      </c>
      <c r="I48" s="251">
        <f t="shared" si="4"/>
        <v>456.36</v>
      </c>
      <c r="J48" s="253">
        <f>Plan4!F47</f>
        <v>1.05280965</v>
      </c>
      <c r="K48" s="251">
        <f t="shared" si="5"/>
        <v>480.46</v>
      </c>
      <c r="L48" s="1">
        <f t="shared" si="6"/>
        <v>47.73</v>
      </c>
      <c r="M48" s="251">
        <f t="shared" si="7"/>
        <v>229.32</v>
      </c>
      <c r="N48" s="251">
        <f t="shared" si="8"/>
        <v>709.78</v>
      </c>
      <c r="P48" s="289">
        <f t="shared" si="9"/>
        <v>48.39</v>
      </c>
    </row>
    <row r="49" spans="1:16" s="4" customFormat="1" ht="10.5">
      <c r="A49" s="250">
        <f>Rasc!A49</f>
        <v>39448</v>
      </c>
      <c r="B49" s="39">
        <v>84</v>
      </c>
      <c r="C49" s="39">
        <f>Rasc!D49</f>
        <v>3.8</v>
      </c>
      <c r="D49" s="369">
        <f t="shared" si="0"/>
        <v>5.7</v>
      </c>
      <c r="E49" s="201">
        <f t="shared" si="1"/>
        <v>478.8</v>
      </c>
      <c r="F49" s="201">
        <v>0</v>
      </c>
      <c r="G49" s="201">
        <f t="shared" si="2"/>
        <v>478.8</v>
      </c>
      <c r="H49" s="251">
        <f t="shared" si="3"/>
        <v>53.63</v>
      </c>
      <c r="I49" s="251">
        <f t="shared" si="4"/>
        <v>532.43</v>
      </c>
      <c r="J49" s="253">
        <f>Plan4!F48</f>
        <v>1.05174738</v>
      </c>
      <c r="K49" s="251">
        <f t="shared" si="5"/>
        <v>559.98</v>
      </c>
      <c r="L49" s="1">
        <f t="shared" si="6"/>
        <v>47.73</v>
      </c>
      <c r="M49" s="251">
        <f t="shared" si="7"/>
        <v>267.28</v>
      </c>
      <c r="N49" s="251">
        <f t="shared" si="8"/>
        <v>827.26</v>
      </c>
      <c r="P49" s="289">
        <f t="shared" si="9"/>
        <v>56.41</v>
      </c>
    </row>
    <row r="50" spans="1:16" s="4" customFormat="1" ht="10.5">
      <c r="A50" s="250">
        <f>Rasc!A50</f>
        <v>39479</v>
      </c>
      <c r="B50" s="39">
        <v>84</v>
      </c>
      <c r="C50" s="39">
        <f>Rasc!D50</f>
        <v>3.8</v>
      </c>
      <c r="D50" s="369">
        <f t="shared" si="0"/>
        <v>5.7</v>
      </c>
      <c r="E50" s="201">
        <f t="shared" si="1"/>
        <v>478.8</v>
      </c>
      <c r="F50" s="201">
        <v>0</v>
      </c>
      <c r="G50" s="201">
        <f t="shared" si="2"/>
        <v>478.8</v>
      </c>
      <c r="H50" s="251">
        <f t="shared" si="3"/>
        <v>53.63</v>
      </c>
      <c r="I50" s="251">
        <f t="shared" si="4"/>
        <v>532.43</v>
      </c>
      <c r="J50" s="253">
        <f>Plan4!F49</f>
        <v>1.05149187</v>
      </c>
      <c r="K50" s="251">
        <f t="shared" si="5"/>
        <v>559.85</v>
      </c>
      <c r="L50" s="1">
        <f t="shared" si="6"/>
        <v>47.73</v>
      </c>
      <c r="M50" s="251">
        <f t="shared" si="7"/>
        <v>267.22</v>
      </c>
      <c r="N50" s="251">
        <f t="shared" si="8"/>
        <v>827.07</v>
      </c>
      <c r="P50" s="289">
        <f t="shared" si="9"/>
        <v>56.39</v>
      </c>
    </row>
    <row r="51" spans="1:16" s="4" customFormat="1" ht="10.5">
      <c r="A51" s="250">
        <f>Rasc!A51</f>
        <v>39508</v>
      </c>
      <c r="B51" s="39">
        <v>92</v>
      </c>
      <c r="C51" s="39">
        <f>Rasc!D51</f>
        <v>3.8</v>
      </c>
      <c r="D51" s="369">
        <f t="shared" si="0"/>
        <v>5.7</v>
      </c>
      <c r="E51" s="201">
        <f t="shared" si="1"/>
        <v>524.4</v>
      </c>
      <c r="F51" s="201">
        <v>0</v>
      </c>
      <c r="G51" s="201">
        <f t="shared" si="2"/>
        <v>524.4</v>
      </c>
      <c r="H51" s="251">
        <f t="shared" si="3"/>
        <v>58.73</v>
      </c>
      <c r="I51" s="251">
        <f t="shared" si="4"/>
        <v>583.13</v>
      </c>
      <c r="J51" s="253">
        <f>Plan4!F50</f>
        <v>1.05106199</v>
      </c>
      <c r="K51" s="251">
        <f t="shared" si="5"/>
        <v>612.91</v>
      </c>
      <c r="L51" s="1">
        <f t="shared" si="6"/>
        <v>47.73</v>
      </c>
      <c r="M51" s="251">
        <f t="shared" si="7"/>
        <v>292.54</v>
      </c>
      <c r="N51" s="251">
        <f t="shared" si="8"/>
        <v>905.45</v>
      </c>
      <c r="P51" s="289">
        <f t="shared" si="9"/>
        <v>61.73</v>
      </c>
    </row>
    <row r="52" spans="1:16" s="4" customFormat="1" ht="10.5">
      <c r="A52" s="250">
        <f>Rasc!A52</f>
        <v>39539</v>
      </c>
      <c r="B52" s="39">
        <v>84</v>
      </c>
      <c r="C52" s="39">
        <f>Rasc!D52</f>
        <v>3.8</v>
      </c>
      <c r="D52" s="369">
        <f t="shared" si="0"/>
        <v>5.7</v>
      </c>
      <c r="E52" s="201">
        <f t="shared" si="1"/>
        <v>478.8</v>
      </c>
      <c r="F52" s="201">
        <v>0</v>
      </c>
      <c r="G52" s="201">
        <f t="shared" si="2"/>
        <v>478.8</v>
      </c>
      <c r="H52" s="251">
        <f t="shared" si="3"/>
        <v>53.63</v>
      </c>
      <c r="I52" s="251">
        <f t="shared" si="4"/>
        <v>532.43</v>
      </c>
      <c r="J52" s="253">
        <f>Plan4!F51</f>
        <v>1.05005918</v>
      </c>
      <c r="K52" s="251">
        <f t="shared" si="5"/>
        <v>559.08</v>
      </c>
      <c r="L52" s="1">
        <f t="shared" si="6"/>
        <v>47.73</v>
      </c>
      <c r="M52" s="251">
        <f t="shared" si="7"/>
        <v>266.85</v>
      </c>
      <c r="N52" s="251">
        <f t="shared" si="8"/>
        <v>825.93</v>
      </c>
      <c r="P52" s="289">
        <f t="shared" si="9"/>
        <v>56.31</v>
      </c>
    </row>
    <row r="53" spans="1:16" s="4" customFormat="1" ht="10.5">
      <c r="A53" s="250">
        <f>Rasc!A53</f>
        <v>39569</v>
      </c>
      <c r="B53" s="39">
        <v>84</v>
      </c>
      <c r="C53" s="39">
        <f>Rasc!D53</f>
        <v>3.8</v>
      </c>
      <c r="D53" s="369">
        <f t="shared" si="0"/>
        <v>5.7</v>
      </c>
      <c r="E53" s="201">
        <f t="shared" si="1"/>
        <v>478.8</v>
      </c>
      <c r="F53" s="201">
        <v>0</v>
      </c>
      <c r="G53" s="201">
        <f t="shared" si="2"/>
        <v>478.8</v>
      </c>
      <c r="H53" s="251">
        <f t="shared" si="3"/>
        <v>53.63</v>
      </c>
      <c r="I53" s="251">
        <f t="shared" si="4"/>
        <v>532.43</v>
      </c>
      <c r="J53" s="253">
        <f>Plan4!F52</f>
        <v>1.04928691</v>
      </c>
      <c r="K53" s="251">
        <f t="shared" si="5"/>
        <v>558.67</v>
      </c>
      <c r="L53" s="1">
        <f t="shared" si="6"/>
        <v>47.73</v>
      </c>
      <c r="M53" s="251">
        <f t="shared" si="7"/>
        <v>266.65</v>
      </c>
      <c r="N53" s="251">
        <f t="shared" si="8"/>
        <v>825.32</v>
      </c>
      <c r="P53" s="289">
        <f t="shared" si="9"/>
        <v>56.27</v>
      </c>
    </row>
    <row r="54" spans="1:16" s="4" customFormat="1" ht="10.5">
      <c r="A54" s="250">
        <f>Rasc!A54</f>
        <v>39600</v>
      </c>
      <c r="B54" s="39">
        <v>88</v>
      </c>
      <c r="C54" s="39">
        <f>Rasc!D54</f>
        <v>4.06</v>
      </c>
      <c r="D54" s="369">
        <f t="shared" si="0"/>
        <v>6.09</v>
      </c>
      <c r="E54" s="201">
        <f t="shared" si="1"/>
        <v>535.92</v>
      </c>
      <c r="F54" s="201">
        <v>0</v>
      </c>
      <c r="G54" s="201">
        <f t="shared" si="2"/>
        <v>535.92</v>
      </c>
      <c r="H54" s="251">
        <f t="shared" si="3"/>
        <v>60.02</v>
      </c>
      <c r="I54" s="251">
        <f t="shared" si="4"/>
        <v>595.94</v>
      </c>
      <c r="J54" s="253">
        <f>Plan4!F53</f>
        <v>1.0480858</v>
      </c>
      <c r="K54" s="251">
        <f t="shared" si="5"/>
        <v>624.6</v>
      </c>
      <c r="L54" s="1">
        <f t="shared" si="6"/>
        <v>47.73</v>
      </c>
      <c r="M54" s="251">
        <f t="shared" si="7"/>
        <v>298.12</v>
      </c>
      <c r="N54" s="251">
        <f t="shared" si="8"/>
        <v>922.72</v>
      </c>
      <c r="P54" s="289">
        <f t="shared" si="9"/>
        <v>62.91</v>
      </c>
    </row>
    <row r="55" spans="1:16" s="4" customFormat="1" ht="10.5">
      <c r="A55" s="250">
        <f>Rasc!A55</f>
        <v>39630</v>
      </c>
      <c r="B55" s="39">
        <v>92</v>
      </c>
      <c r="C55" s="39">
        <f>Rasc!D55</f>
        <v>4.06</v>
      </c>
      <c r="D55" s="369">
        <f t="shared" si="0"/>
        <v>6.09</v>
      </c>
      <c r="E55" s="201">
        <f t="shared" si="1"/>
        <v>560.28</v>
      </c>
      <c r="F55" s="201">
        <v>0</v>
      </c>
      <c r="G55" s="201">
        <f t="shared" si="2"/>
        <v>560.28</v>
      </c>
      <c r="H55" s="251">
        <f t="shared" si="3"/>
        <v>62.75</v>
      </c>
      <c r="I55" s="251">
        <f t="shared" si="4"/>
        <v>623.03</v>
      </c>
      <c r="J55" s="253">
        <f>Plan4!F54</f>
        <v>1.0460836</v>
      </c>
      <c r="K55" s="251">
        <f t="shared" si="5"/>
        <v>651.74</v>
      </c>
      <c r="L55" s="1">
        <f t="shared" si="6"/>
        <v>47.73</v>
      </c>
      <c r="M55" s="251">
        <f t="shared" si="7"/>
        <v>311.08</v>
      </c>
      <c r="N55" s="251">
        <f t="shared" si="8"/>
        <v>962.82</v>
      </c>
      <c r="P55" s="289">
        <f t="shared" si="9"/>
        <v>65.64</v>
      </c>
    </row>
    <row r="56" spans="1:16" s="4" customFormat="1" ht="10.5">
      <c r="A56" s="250">
        <f>Rasc!A56</f>
        <v>39661</v>
      </c>
      <c r="B56" s="39">
        <v>48</v>
      </c>
      <c r="C56" s="39">
        <f>Rasc!D56</f>
        <v>4.06</v>
      </c>
      <c r="D56" s="369">
        <f t="shared" si="0"/>
        <v>6.09</v>
      </c>
      <c r="E56" s="201">
        <f t="shared" si="1"/>
        <v>292.32</v>
      </c>
      <c r="F56" s="201">
        <v>0</v>
      </c>
      <c r="G56" s="201">
        <f t="shared" si="2"/>
        <v>292.32</v>
      </c>
      <c r="H56" s="251">
        <f t="shared" si="3"/>
        <v>32.74</v>
      </c>
      <c r="I56" s="251">
        <f t="shared" si="4"/>
        <v>325.06</v>
      </c>
      <c r="J56" s="253">
        <f>Plan4!F55</f>
        <v>1.04443965</v>
      </c>
      <c r="K56" s="251">
        <f t="shared" si="5"/>
        <v>339.51</v>
      </c>
      <c r="L56" s="1">
        <f t="shared" si="6"/>
        <v>47.73</v>
      </c>
      <c r="M56" s="251">
        <f t="shared" si="7"/>
        <v>162.05</v>
      </c>
      <c r="N56" s="251">
        <f t="shared" si="8"/>
        <v>501.56</v>
      </c>
      <c r="P56" s="289">
        <f t="shared" si="9"/>
        <v>34.19</v>
      </c>
    </row>
    <row r="57" spans="4:10" s="4" customFormat="1" ht="10.5">
      <c r="D57" s="370"/>
      <c r="J57"/>
    </row>
    <row r="58" spans="1:16" s="195" customFormat="1" ht="10.5">
      <c r="A58" s="267"/>
      <c r="B58" s="267"/>
      <c r="C58" s="267"/>
      <c r="D58" s="371"/>
      <c r="E58" s="269">
        <f>SUM(E20:E56)</f>
        <v>14579.37</v>
      </c>
      <c r="F58" s="269">
        <f>SUM(F20:F56)</f>
        <v>0</v>
      </c>
      <c r="G58" s="269">
        <f>SUM(G20:G56)</f>
        <v>14579.37</v>
      </c>
      <c r="H58" s="269">
        <f>SUM(H20:H56)</f>
        <v>1632.91</v>
      </c>
      <c r="I58" s="269">
        <f>SUM(I20:I56)</f>
        <v>16212.28</v>
      </c>
      <c r="J58" s="267"/>
      <c r="K58" s="269">
        <f>SUM(K20:K56)</f>
        <v>17275.01</v>
      </c>
      <c r="L58" s="268"/>
      <c r="M58" s="269">
        <f>SUM(M20:M56)</f>
        <v>8245.38</v>
      </c>
      <c r="N58" s="343">
        <f>SUM(N20:N56)</f>
        <v>25520.39</v>
      </c>
      <c r="P58" s="274">
        <f>SUM(P20:P56)</f>
        <v>1739.96</v>
      </c>
    </row>
    <row r="59" spans="1:14" s="8" customFormat="1" ht="11.25" customHeight="1">
      <c r="A59"/>
      <c r="B59"/>
      <c r="C59"/>
      <c r="D59" s="372"/>
      <c r="E59"/>
      <c r="F59"/>
      <c r="G59"/>
      <c r="H59"/>
      <c r="I59"/>
      <c r="J59"/>
      <c r="K59"/>
      <c r="L59"/>
      <c r="M59"/>
      <c r="N59"/>
    </row>
    <row r="60" ht="10.5">
      <c r="D60" s="372"/>
    </row>
    <row r="61" spans="4:10" s="288" customFormat="1" ht="10.5">
      <c r="D61" s="373"/>
      <c r="I61" s="174"/>
      <c r="J61" s="174" t="s">
        <v>319</v>
      </c>
    </row>
    <row r="62" spans="4:10" ht="12.75">
      <c r="D62" s="372"/>
      <c r="I62" s="408" t="s">
        <v>320</v>
      </c>
      <c r="J62" s="174"/>
    </row>
    <row r="63" ht="10.5">
      <c r="D63" s="372"/>
    </row>
    <row r="64" ht="10.5">
      <c r="D64" s="372"/>
    </row>
    <row r="65" ht="10.5">
      <c r="D65" s="372"/>
    </row>
    <row r="66" ht="10.5">
      <c r="D66" s="372"/>
    </row>
    <row r="67" ht="10.5">
      <c r="D67" s="372"/>
    </row>
    <row r="68" ht="10.5">
      <c r="D68" s="372"/>
    </row>
    <row r="69" ht="10.5">
      <c r="D69" s="372"/>
    </row>
    <row r="70" ht="10.5">
      <c r="D70" s="372"/>
    </row>
    <row r="71" ht="10.5">
      <c r="D71" s="372"/>
    </row>
    <row r="72" ht="10.5">
      <c r="D72" s="372"/>
    </row>
    <row r="73" ht="10.5">
      <c r="D73" s="372"/>
    </row>
    <row r="74" ht="10.5">
      <c r="D74" s="372"/>
    </row>
    <row r="75" ht="10.5">
      <c r="D75" s="372"/>
    </row>
    <row r="76" ht="10.5">
      <c r="D76" s="372"/>
    </row>
    <row r="77" ht="10.5">
      <c r="D77" s="372"/>
    </row>
    <row r="78" ht="10.5">
      <c r="D78" s="372"/>
    </row>
    <row r="79" ht="10.5">
      <c r="D79" s="372"/>
    </row>
    <row r="80" ht="10.5">
      <c r="D80" s="372"/>
    </row>
    <row r="81" ht="10.5">
      <c r="D81" s="372"/>
    </row>
    <row r="82" ht="10.5">
      <c r="D82" s="372"/>
    </row>
    <row r="83" ht="10.5">
      <c r="D83" s="372"/>
    </row>
    <row r="84" ht="10.5">
      <c r="D84" s="372"/>
    </row>
    <row r="85" ht="10.5">
      <c r="D85" s="372"/>
    </row>
    <row r="86" ht="10.5">
      <c r="D86" s="372"/>
    </row>
    <row r="87" ht="10.5">
      <c r="D87" s="372"/>
    </row>
    <row r="88" ht="10.5">
      <c r="D88" s="372"/>
    </row>
    <row r="89" ht="10.5">
      <c r="D89" s="372"/>
    </row>
    <row r="90" ht="10.5">
      <c r="D90" s="372"/>
    </row>
    <row r="91" ht="10.5">
      <c r="D91" s="372"/>
    </row>
    <row r="92" ht="10.5">
      <c r="D92" s="372"/>
    </row>
    <row r="93" ht="10.5">
      <c r="D93" s="372"/>
    </row>
    <row r="94" ht="10.5">
      <c r="D94" s="372"/>
    </row>
    <row r="95" ht="10.5">
      <c r="D95" s="372"/>
    </row>
    <row r="96" ht="10.5">
      <c r="D96" s="372"/>
    </row>
    <row r="97" ht="10.5">
      <c r="D97" s="372"/>
    </row>
    <row r="98" ht="10.5">
      <c r="D98" s="372"/>
    </row>
    <row r="99" ht="10.5">
      <c r="D99" s="372"/>
    </row>
    <row r="100" ht="10.5">
      <c r="D100" s="372"/>
    </row>
    <row r="101" ht="10.5">
      <c r="D101" s="372"/>
    </row>
    <row r="102" ht="10.5">
      <c r="D102" s="372"/>
    </row>
    <row r="103" ht="10.5">
      <c r="D103" s="372"/>
    </row>
    <row r="104" ht="10.5">
      <c r="D104" s="372"/>
    </row>
    <row r="105" ht="10.5">
      <c r="D105" s="372"/>
    </row>
    <row r="106" ht="10.5">
      <c r="D106" s="372"/>
    </row>
    <row r="107" ht="10.5">
      <c r="D107" s="372"/>
    </row>
    <row r="108" ht="10.5">
      <c r="D108" s="372"/>
    </row>
    <row r="109" ht="10.5">
      <c r="D109" s="372"/>
    </row>
    <row r="110" ht="10.5">
      <c r="D110" s="372"/>
    </row>
    <row r="111" ht="10.5">
      <c r="D111" s="372"/>
    </row>
    <row r="112" ht="10.5">
      <c r="D112" s="372"/>
    </row>
    <row r="113" ht="10.5">
      <c r="D113" s="372"/>
    </row>
    <row r="114" ht="10.5">
      <c r="D114" s="372"/>
    </row>
    <row r="115" ht="10.5">
      <c r="D115" s="372"/>
    </row>
    <row r="116" ht="10.5">
      <c r="D116" s="372"/>
    </row>
    <row r="117" ht="10.5">
      <c r="D117" s="372"/>
    </row>
    <row r="118" ht="10.5">
      <c r="D118" s="372"/>
    </row>
    <row r="119" ht="10.5">
      <c r="D119" s="372"/>
    </row>
    <row r="120" ht="10.5">
      <c r="D120" s="372"/>
    </row>
    <row r="121" ht="10.5">
      <c r="D121" s="372"/>
    </row>
    <row r="122" ht="10.5">
      <c r="D122" s="372"/>
    </row>
    <row r="123" ht="10.5">
      <c r="D123" s="372"/>
    </row>
    <row r="124" ht="10.5">
      <c r="D124" s="372"/>
    </row>
    <row r="125" ht="10.5">
      <c r="D125" s="372"/>
    </row>
    <row r="126" ht="10.5">
      <c r="D126" s="372"/>
    </row>
    <row r="127" ht="10.5">
      <c r="D127" s="372"/>
    </row>
    <row r="128" ht="10.5">
      <c r="D128" s="372"/>
    </row>
    <row r="129" ht="10.5">
      <c r="D129" s="372"/>
    </row>
    <row r="130" ht="10.5">
      <c r="D130" s="372"/>
    </row>
    <row r="131" ht="10.5">
      <c r="D131" s="372"/>
    </row>
    <row r="132" ht="10.5">
      <c r="D132" s="372"/>
    </row>
    <row r="133" ht="10.5">
      <c r="D133" s="372"/>
    </row>
    <row r="134" ht="10.5">
      <c r="D134" s="372"/>
    </row>
    <row r="135" ht="10.5">
      <c r="D135" s="372"/>
    </row>
    <row r="136" ht="10.5">
      <c r="D136" s="372"/>
    </row>
    <row r="137" ht="10.5">
      <c r="D137" s="372"/>
    </row>
    <row r="138" ht="10.5">
      <c r="D138" s="372"/>
    </row>
    <row r="139" ht="10.5">
      <c r="D139" s="372"/>
    </row>
    <row r="140" ht="10.5">
      <c r="D140" s="372"/>
    </row>
    <row r="141" ht="10.5">
      <c r="D141" s="372"/>
    </row>
    <row r="142" ht="10.5">
      <c r="D142" s="372"/>
    </row>
    <row r="143" ht="10.5">
      <c r="D143" s="372"/>
    </row>
    <row r="144" ht="10.5">
      <c r="D144" s="372"/>
    </row>
    <row r="145" ht="10.5">
      <c r="D145" s="372"/>
    </row>
    <row r="146" ht="10.5">
      <c r="D146" s="372"/>
    </row>
    <row r="147" ht="10.5">
      <c r="D147" s="372"/>
    </row>
    <row r="148" ht="10.5">
      <c r="D148" s="372"/>
    </row>
    <row r="149" ht="10.5">
      <c r="D149" s="372"/>
    </row>
    <row r="150" ht="10.5">
      <c r="D150" s="372"/>
    </row>
    <row r="151" ht="10.5">
      <c r="D151" s="372"/>
    </row>
    <row r="152" ht="10.5">
      <c r="D152" s="372"/>
    </row>
    <row r="153" ht="10.5">
      <c r="D153" s="372"/>
    </row>
    <row r="154" ht="10.5">
      <c r="D154" s="372"/>
    </row>
    <row r="155" ht="10.5">
      <c r="D155" s="372"/>
    </row>
    <row r="156" ht="10.5">
      <c r="D156" s="372"/>
    </row>
    <row r="157" ht="10.5">
      <c r="D157" s="372"/>
    </row>
    <row r="158" ht="10.5">
      <c r="D158" s="372"/>
    </row>
    <row r="159" ht="10.5">
      <c r="D159" s="372"/>
    </row>
    <row r="160" ht="10.5">
      <c r="D160" s="372"/>
    </row>
    <row r="161" ht="10.5">
      <c r="D161" s="372"/>
    </row>
    <row r="162" ht="10.5">
      <c r="D162" s="372"/>
    </row>
    <row r="163" ht="10.5">
      <c r="D163" s="372"/>
    </row>
    <row r="164" ht="10.5">
      <c r="D164" s="372"/>
    </row>
    <row r="165" ht="10.5">
      <c r="D165" s="372"/>
    </row>
    <row r="166" ht="10.5">
      <c r="D166" s="372"/>
    </row>
    <row r="167" ht="10.5">
      <c r="D167" s="372"/>
    </row>
    <row r="168" ht="10.5">
      <c r="D168" s="372"/>
    </row>
    <row r="169" ht="10.5">
      <c r="D169" s="372"/>
    </row>
    <row r="170" ht="10.5">
      <c r="D170" s="372"/>
    </row>
    <row r="171" ht="10.5">
      <c r="D171" s="372"/>
    </row>
    <row r="172" ht="10.5">
      <c r="D172" s="372"/>
    </row>
    <row r="173" ht="10.5">
      <c r="D173" s="372"/>
    </row>
    <row r="174" ht="10.5">
      <c r="D174" s="372"/>
    </row>
    <row r="175" ht="10.5">
      <c r="D175" s="372"/>
    </row>
    <row r="176" ht="10.5">
      <c r="D176" s="372"/>
    </row>
    <row r="177" ht="10.5">
      <c r="D177" s="372"/>
    </row>
    <row r="178" ht="10.5">
      <c r="D178" s="372"/>
    </row>
    <row r="179" ht="10.5">
      <c r="D179" s="372"/>
    </row>
    <row r="180" ht="10.5">
      <c r="D180" s="372"/>
    </row>
    <row r="181" ht="10.5">
      <c r="D181" s="372"/>
    </row>
    <row r="182" ht="10.5">
      <c r="D182" s="372"/>
    </row>
    <row r="183" ht="10.5">
      <c r="D183" s="372"/>
    </row>
    <row r="184" ht="10.5">
      <c r="D184" s="372"/>
    </row>
    <row r="185" ht="10.5">
      <c r="D185" s="372"/>
    </row>
    <row r="186" ht="10.5">
      <c r="D186" s="372"/>
    </row>
    <row r="187" ht="10.5">
      <c r="D187" s="372"/>
    </row>
    <row r="188" ht="10.5">
      <c r="D188" s="372"/>
    </row>
    <row r="189" ht="10.5">
      <c r="D189" s="372"/>
    </row>
    <row r="190" ht="10.5">
      <c r="D190" s="372"/>
    </row>
    <row r="191" ht="10.5">
      <c r="D191" s="372"/>
    </row>
    <row r="192" ht="10.5">
      <c r="D192" s="372"/>
    </row>
    <row r="193" ht="10.5">
      <c r="D193" s="372"/>
    </row>
    <row r="194" ht="10.5">
      <c r="D194" s="372"/>
    </row>
    <row r="195" ht="10.5">
      <c r="D195" s="372"/>
    </row>
    <row r="196" ht="10.5">
      <c r="D196" s="372"/>
    </row>
    <row r="197" ht="10.5">
      <c r="D197" s="372"/>
    </row>
    <row r="198" ht="10.5">
      <c r="D198" s="372"/>
    </row>
    <row r="199" ht="10.5">
      <c r="D199" s="372"/>
    </row>
    <row r="200" ht="10.5">
      <c r="D200" s="372"/>
    </row>
    <row r="201" ht="10.5">
      <c r="D201" s="372"/>
    </row>
    <row r="202" ht="10.5">
      <c r="D202" s="372"/>
    </row>
    <row r="203" ht="10.5">
      <c r="D203" s="372"/>
    </row>
    <row r="204" ht="10.5">
      <c r="D204" s="372"/>
    </row>
    <row r="205" ht="10.5">
      <c r="D205" s="372"/>
    </row>
    <row r="206" ht="10.5">
      <c r="D206" s="372"/>
    </row>
    <row r="207" ht="10.5">
      <c r="D207" s="372"/>
    </row>
    <row r="208" ht="10.5">
      <c r="D208" s="372"/>
    </row>
    <row r="209" ht="10.5">
      <c r="D209" s="372"/>
    </row>
    <row r="210" ht="10.5">
      <c r="D210" s="372"/>
    </row>
    <row r="211" ht="10.5">
      <c r="D211" s="372"/>
    </row>
    <row r="212" ht="10.5">
      <c r="D212" s="372"/>
    </row>
    <row r="213" ht="10.5">
      <c r="D213" s="372"/>
    </row>
    <row r="214" ht="10.5">
      <c r="D214" s="372"/>
    </row>
    <row r="215" ht="10.5">
      <c r="D215" s="372"/>
    </row>
    <row r="216" ht="10.5">
      <c r="D216" s="372"/>
    </row>
    <row r="217" ht="10.5">
      <c r="D217" s="372"/>
    </row>
    <row r="218" ht="10.5">
      <c r="D218" s="372"/>
    </row>
    <row r="219" ht="10.5">
      <c r="D219" s="372"/>
    </row>
    <row r="220" ht="10.5">
      <c r="D220" s="372"/>
    </row>
    <row r="221" ht="10.5">
      <c r="D221" s="372"/>
    </row>
    <row r="222" ht="10.5">
      <c r="D222" s="372"/>
    </row>
    <row r="223" ht="10.5">
      <c r="D223" s="372"/>
    </row>
    <row r="224" ht="10.5">
      <c r="D224" s="372"/>
    </row>
    <row r="225" ht="10.5">
      <c r="D225" s="372"/>
    </row>
    <row r="226" ht="10.5">
      <c r="D226" s="372"/>
    </row>
    <row r="227" ht="10.5">
      <c r="D227" s="372"/>
    </row>
    <row r="228" ht="10.5">
      <c r="D228" s="372"/>
    </row>
    <row r="229" ht="10.5">
      <c r="D229" s="372"/>
    </row>
    <row r="230" ht="10.5">
      <c r="D230" s="372"/>
    </row>
    <row r="231" ht="10.5">
      <c r="D231" s="372"/>
    </row>
    <row r="232" ht="10.5">
      <c r="D232" s="372"/>
    </row>
    <row r="233" ht="10.5">
      <c r="D233" s="372"/>
    </row>
    <row r="234" ht="10.5">
      <c r="D234" s="372"/>
    </row>
    <row r="235" ht="10.5">
      <c r="D235" s="372"/>
    </row>
    <row r="236" ht="10.5">
      <c r="D236" s="372"/>
    </row>
    <row r="237" ht="10.5">
      <c r="D237" s="372"/>
    </row>
    <row r="238" ht="10.5"/>
  </sheetData>
  <sheetProtection/>
  <hyperlinks>
    <hyperlink ref="I62" r:id="rId1" display="www.sentenca.com.br"/>
  </hyperlinks>
  <printOptions/>
  <pageMargins left="0.9055118110236221" right="0.5118110236220472" top="0.7874015748031497" bottom="0.5905511811023623" header="0.31496062992125984" footer="0.31496062992125984"/>
  <pageSetup horizontalDpi="600" verticalDpi="600" orientation="landscape" paperSize="9" r:id="rId2"/>
  <headerFooter>
    <oddHeader>&amp;R
Anexo: 02
Folha : 0&amp;P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237"/>
  <sheetViews>
    <sheetView zoomScalePageLayoutView="0" workbookViewId="0" topLeftCell="A1">
      <selection activeCell="R8" sqref="R8"/>
    </sheetView>
  </sheetViews>
  <sheetFormatPr defaultColWidth="9.33203125" defaultRowHeight="10.5"/>
  <cols>
    <col min="1" max="1" width="8.16015625" style="21" customWidth="1"/>
    <col min="2" max="2" width="10.66015625" style="19" customWidth="1"/>
    <col min="3" max="3" width="9" style="19" customWidth="1"/>
    <col min="4" max="4" width="9.5" style="340" customWidth="1"/>
    <col min="5" max="5" width="12.33203125" style="19" customWidth="1"/>
    <col min="6" max="6" width="11.16015625" style="4" customWidth="1"/>
    <col min="7" max="7" width="11.66015625" style="4" customWidth="1"/>
    <col min="8" max="9" width="12.16015625" style="4" customWidth="1"/>
    <col min="10" max="10" width="12.83203125" style="19" customWidth="1"/>
    <col min="11" max="11" width="12.33203125" style="19" customWidth="1"/>
    <col min="12" max="12" width="13.5" style="19" customWidth="1"/>
    <col min="13" max="13" width="12.16015625" style="19" customWidth="1"/>
    <col min="14" max="14" width="11.83203125" style="19" customWidth="1"/>
    <col min="15" max="15" width="9.33203125" style="19" customWidth="1"/>
    <col min="16" max="16" width="14.83203125" style="19" customWidth="1"/>
    <col min="17" max="16384" width="9.33203125" style="19" customWidth="1"/>
  </cols>
  <sheetData>
    <row r="1" spans="1:4" s="406" customFormat="1" ht="14.25" customHeight="1">
      <c r="A1" s="405" t="s">
        <v>333</v>
      </c>
      <c r="B1" s="405"/>
      <c r="C1" s="405"/>
      <c r="D1" s="405"/>
    </row>
    <row r="2" spans="1:4" s="341" customFormat="1" ht="10.5" customHeight="1">
      <c r="A2" s="174"/>
      <c r="B2" s="407"/>
      <c r="C2" s="174"/>
      <c r="D2" s="174"/>
    </row>
    <row r="3" spans="1:4" s="341" customFormat="1" ht="10.5" customHeight="1">
      <c r="A3" s="174"/>
      <c r="B3" s="407"/>
      <c r="C3" s="174"/>
      <c r="D3" s="174"/>
    </row>
    <row r="4" spans="1:11" ht="10.5">
      <c r="A4" s="18" t="s">
        <v>265</v>
      </c>
      <c r="F4" s="118"/>
      <c r="G4" s="118"/>
      <c r="H4" s="118"/>
      <c r="I4" s="118"/>
      <c r="J4"/>
      <c r="K4"/>
    </row>
    <row r="5" spans="1:11" ht="10.5">
      <c r="A5" s="40"/>
      <c r="F5" s="118"/>
      <c r="G5" s="118"/>
      <c r="H5" s="118"/>
      <c r="I5" s="118"/>
      <c r="J5"/>
      <c r="K5"/>
    </row>
    <row r="6" spans="1:7" s="183" customFormat="1" ht="11.25" customHeight="1">
      <c r="A6" s="282" t="s">
        <v>322</v>
      </c>
      <c r="B6" s="93"/>
      <c r="C6" s="283"/>
      <c r="D6" s="283"/>
      <c r="E6" s="283"/>
      <c r="F6" s="283"/>
      <c r="G6" s="283"/>
    </row>
    <row r="7" spans="1:7" s="183" customFormat="1" ht="11.25" customHeight="1">
      <c r="A7" s="284" t="s">
        <v>323</v>
      </c>
      <c r="B7" s="48"/>
      <c r="C7" s="283"/>
      <c r="D7" s="283"/>
      <c r="E7" s="283"/>
      <c r="F7" s="283"/>
      <c r="G7" s="283"/>
    </row>
    <row r="8" spans="1:7" s="183" customFormat="1" ht="11.25" customHeight="1">
      <c r="A8" s="282" t="s">
        <v>321</v>
      </c>
      <c r="B8" s="93"/>
      <c r="C8" s="283"/>
      <c r="D8" s="283"/>
      <c r="E8" s="283"/>
      <c r="F8" s="283"/>
      <c r="G8" s="283"/>
    </row>
    <row r="9" spans="1:7" s="183" customFormat="1" ht="11.25" customHeight="1">
      <c r="A9" s="284" t="s">
        <v>324</v>
      </c>
      <c r="B9" s="48"/>
      <c r="C9" s="283"/>
      <c r="D9" s="283"/>
      <c r="E9" s="283"/>
      <c r="F9" s="283"/>
      <c r="G9" s="283"/>
    </row>
    <row r="10" spans="6:11" ht="15" customHeight="1" thickBot="1">
      <c r="F10" s="8"/>
      <c r="G10" s="8"/>
      <c r="H10" s="8"/>
      <c r="I10" s="8"/>
      <c r="J10"/>
      <c r="K10"/>
    </row>
    <row r="11" spans="1:17" ht="12" thickBot="1" thickTop="1">
      <c r="A11" s="41" t="s">
        <v>3</v>
      </c>
      <c r="B11" s="20" t="s">
        <v>4</v>
      </c>
      <c r="C11" s="20" t="s">
        <v>5</v>
      </c>
      <c r="D11" s="3" t="s">
        <v>6</v>
      </c>
      <c r="E11" s="3" t="s">
        <v>7</v>
      </c>
      <c r="F11" s="3" t="s">
        <v>8</v>
      </c>
      <c r="G11" s="9" t="s">
        <v>9</v>
      </c>
      <c r="H11" s="9" t="s">
        <v>10</v>
      </c>
      <c r="I11" s="9" t="s">
        <v>11</v>
      </c>
      <c r="J11" s="9" t="s">
        <v>90</v>
      </c>
      <c r="K11" s="9" t="s">
        <v>109</v>
      </c>
      <c r="L11" s="9" t="s">
        <v>110</v>
      </c>
      <c r="M11" s="9" t="s">
        <v>143</v>
      </c>
      <c r="N11" s="9" t="s">
        <v>144</v>
      </c>
      <c r="O11" s="4"/>
      <c r="P11" s="4"/>
      <c r="Q11" s="4"/>
    </row>
    <row r="12" spans="1:17" ht="12" thickBot="1" thickTop="1">
      <c r="A12" s="42"/>
      <c r="B12" s="45"/>
      <c r="F12" s="7"/>
      <c r="G12" s="7"/>
      <c r="H12" s="7"/>
      <c r="I12" s="7"/>
      <c r="J12" s="5"/>
      <c r="K12" s="5"/>
      <c r="L12" s="5"/>
      <c r="M12" s="5"/>
      <c r="N12" s="5"/>
      <c r="O12" s="4"/>
      <c r="P12" s="4"/>
      <c r="Q12" s="4"/>
    </row>
    <row r="13" spans="1:17" s="48" customFormat="1" ht="11.25" thickTop="1">
      <c r="A13" s="22" t="s">
        <v>1</v>
      </c>
      <c r="B13" s="191" t="s">
        <v>238</v>
      </c>
      <c r="C13" s="191" t="s">
        <v>38</v>
      </c>
      <c r="D13" s="382" t="s">
        <v>240</v>
      </c>
      <c r="E13" s="191" t="s">
        <v>12</v>
      </c>
      <c r="F13" s="196" t="s">
        <v>43</v>
      </c>
      <c r="G13" s="196" t="s">
        <v>12</v>
      </c>
      <c r="H13" s="136" t="s">
        <v>111</v>
      </c>
      <c r="I13" s="136" t="s">
        <v>15</v>
      </c>
      <c r="J13" s="10" t="s">
        <v>13</v>
      </c>
      <c r="K13" s="10" t="s">
        <v>14</v>
      </c>
      <c r="L13" s="10" t="s">
        <v>37</v>
      </c>
      <c r="M13" s="10" t="s">
        <v>12</v>
      </c>
      <c r="N13" s="11" t="s">
        <v>0</v>
      </c>
      <c r="O13" s="4"/>
      <c r="P13" s="4"/>
      <c r="Q13" s="4"/>
    </row>
    <row r="14" spans="1:17" s="48" customFormat="1" ht="10.5">
      <c r="A14" s="25"/>
      <c r="B14" s="149" t="s">
        <v>239</v>
      </c>
      <c r="C14" s="149" t="s">
        <v>162</v>
      </c>
      <c r="D14" s="383">
        <v>0.2</v>
      </c>
      <c r="E14" s="149" t="s">
        <v>266</v>
      </c>
      <c r="F14" s="193" t="s">
        <v>244</v>
      </c>
      <c r="G14" s="193" t="s">
        <v>266</v>
      </c>
      <c r="H14" s="202" t="s">
        <v>169</v>
      </c>
      <c r="I14" s="137" t="s">
        <v>103</v>
      </c>
      <c r="J14" s="12" t="s">
        <v>16</v>
      </c>
      <c r="K14" s="12" t="s">
        <v>15</v>
      </c>
      <c r="L14" s="12" t="s">
        <v>22</v>
      </c>
      <c r="M14" s="12" t="s">
        <v>17</v>
      </c>
      <c r="N14" s="14" t="s">
        <v>18</v>
      </c>
      <c r="O14" s="4"/>
      <c r="P14" s="4"/>
      <c r="Q14" s="4"/>
    </row>
    <row r="15" spans="1:17" s="48" customFormat="1" ht="10.5">
      <c r="A15" s="25"/>
      <c r="B15" s="149" t="s">
        <v>180</v>
      </c>
      <c r="C15" s="375" t="s">
        <v>243</v>
      </c>
      <c r="D15" s="383"/>
      <c r="E15" s="198" t="s">
        <v>240</v>
      </c>
      <c r="F15" s="193" t="s">
        <v>160</v>
      </c>
      <c r="G15" s="193" t="s">
        <v>240</v>
      </c>
      <c r="H15" s="137"/>
      <c r="I15" s="202" t="s">
        <v>181</v>
      </c>
      <c r="J15" s="12" t="s">
        <v>20</v>
      </c>
      <c r="K15" s="12" t="s">
        <v>21</v>
      </c>
      <c r="L15" s="13" t="s">
        <v>25</v>
      </c>
      <c r="M15" s="12" t="s">
        <v>2</v>
      </c>
      <c r="N15" s="14" t="s">
        <v>23</v>
      </c>
      <c r="O15" s="4"/>
      <c r="P15" s="4"/>
      <c r="Q15" s="4"/>
    </row>
    <row r="16" spans="1:17" s="48" customFormat="1" ht="10.5">
      <c r="A16" s="25"/>
      <c r="B16" s="375"/>
      <c r="C16" s="200"/>
      <c r="D16" s="377"/>
      <c r="E16" s="376"/>
      <c r="F16" s="193" t="s">
        <v>145</v>
      </c>
      <c r="G16" s="193" t="s">
        <v>267</v>
      </c>
      <c r="H16" s="137"/>
      <c r="I16" s="37"/>
      <c r="J16" s="12" t="s">
        <v>24</v>
      </c>
      <c r="K16" s="12"/>
      <c r="L16" s="15" t="s">
        <v>27</v>
      </c>
      <c r="M16" s="12"/>
      <c r="N16" s="14" t="s">
        <v>26</v>
      </c>
      <c r="O16" s="4"/>
      <c r="P16" s="4"/>
      <c r="Q16" s="4"/>
    </row>
    <row r="17" spans="1:17" s="48" customFormat="1" ht="10.5">
      <c r="A17" s="25"/>
      <c r="B17" s="149"/>
      <c r="C17" s="374"/>
      <c r="D17" s="367"/>
      <c r="E17" s="199"/>
      <c r="F17" s="193" t="s">
        <v>328</v>
      </c>
      <c r="G17" s="193"/>
      <c r="H17" s="193"/>
      <c r="I17" s="193"/>
      <c r="J17" s="252">
        <v>41852</v>
      </c>
      <c r="K17" s="12"/>
      <c r="L17" s="192" t="s">
        <v>237</v>
      </c>
      <c r="M17" s="12"/>
      <c r="N17" s="16" t="s">
        <v>28</v>
      </c>
      <c r="O17" s="4"/>
      <c r="P17" s="4"/>
      <c r="Q17" s="4"/>
    </row>
    <row r="18" spans="1:17" s="48" customFormat="1" ht="11.25" thickBot="1">
      <c r="A18" s="27"/>
      <c r="B18" s="381"/>
      <c r="C18" s="205"/>
      <c r="D18" s="368"/>
      <c r="E18" s="384" t="s">
        <v>268</v>
      </c>
      <c r="F18" s="153" t="s">
        <v>179</v>
      </c>
      <c r="G18" s="193" t="s">
        <v>269</v>
      </c>
      <c r="H18" s="193" t="s">
        <v>270</v>
      </c>
      <c r="I18" s="153" t="s">
        <v>250</v>
      </c>
      <c r="J18" s="17"/>
      <c r="K18" s="160" t="s">
        <v>271</v>
      </c>
      <c r="L18" s="91">
        <v>41852</v>
      </c>
      <c r="M18" s="160" t="s">
        <v>241</v>
      </c>
      <c r="N18" s="162" t="s">
        <v>147</v>
      </c>
      <c r="O18" s="4"/>
      <c r="P18" s="4"/>
      <c r="Q18" s="4"/>
    </row>
    <row r="19" spans="1:16" s="48" customFormat="1" ht="12.75" customHeight="1" thickTop="1">
      <c r="A19" s="21"/>
      <c r="B19" s="19"/>
      <c r="C19" s="19"/>
      <c r="D19" s="340"/>
      <c r="E19" s="19"/>
      <c r="F19" s="119"/>
      <c r="G19" s="119"/>
      <c r="H19" s="119"/>
      <c r="I19" s="119"/>
      <c r="J19"/>
      <c r="K19"/>
      <c r="P19" s="290" t="s">
        <v>211</v>
      </c>
    </row>
    <row r="20" spans="1:16" s="4" customFormat="1" ht="10.5">
      <c r="A20" s="250">
        <f>Rasc!A20</f>
        <v>38565</v>
      </c>
      <c r="B20" s="201">
        <v>20.57</v>
      </c>
      <c r="C20" s="39">
        <f>Rasc!D20</f>
        <v>3.44</v>
      </c>
      <c r="D20" s="369">
        <v>20</v>
      </c>
      <c r="E20" s="201">
        <f>(B20*C20)*D20%</f>
        <v>14.15</v>
      </c>
      <c r="F20" s="201">
        <v>0</v>
      </c>
      <c r="G20" s="201">
        <f>E20-F20</f>
        <v>14.15</v>
      </c>
      <c r="H20" s="251">
        <f>G20*11.2%</f>
        <v>1.58</v>
      </c>
      <c r="I20" s="251">
        <f>G20+H20</f>
        <v>15.73</v>
      </c>
      <c r="J20" s="253">
        <f>Plan4!C55</f>
        <v>1.09955933</v>
      </c>
      <c r="K20" s="251">
        <f>I20*J20</f>
        <v>17.3</v>
      </c>
      <c r="L20" s="1">
        <f>(1/30*22)+4+12+12+12+7</f>
        <v>47.73</v>
      </c>
      <c r="M20" s="251">
        <f>K20*L20%</f>
        <v>8.26</v>
      </c>
      <c r="N20" s="251">
        <f>K20+M20</f>
        <v>25.56</v>
      </c>
      <c r="P20" s="289">
        <f>H20*J20</f>
        <v>1.74</v>
      </c>
    </row>
    <row r="21" spans="1:16" s="4" customFormat="1" ht="10.5">
      <c r="A21" s="250">
        <f>Rasc!A21</f>
        <v>38596</v>
      </c>
      <c r="B21" s="39">
        <v>28.57</v>
      </c>
      <c r="C21" s="39">
        <f>Rasc!D21</f>
        <v>3.44</v>
      </c>
      <c r="D21" s="369">
        <v>20</v>
      </c>
      <c r="E21" s="201">
        <f aca="true" t="shared" si="0" ref="E21:E56">(B21*C21)*D21%</f>
        <v>19.66</v>
      </c>
      <c r="F21" s="201">
        <v>0</v>
      </c>
      <c r="G21" s="201">
        <f aca="true" t="shared" si="1" ref="G21:G56">E21-F21</f>
        <v>19.66</v>
      </c>
      <c r="H21" s="251">
        <f aca="true" t="shared" si="2" ref="H21:H56">G21*11.2%</f>
        <v>2.2</v>
      </c>
      <c r="I21" s="251">
        <f aca="true" t="shared" si="3" ref="I21:I55">G21+H21</f>
        <v>21.86</v>
      </c>
      <c r="J21" s="253">
        <f>Plan4!C56</f>
        <v>1.09666742</v>
      </c>
      <c r="K21" s="251">
        <f aca="true" t="shared" si="4" ref="K21:K56">I21*J21</f>
        <v>23.97</v>
      </c>
      <c r="L21" s="1">
        <f aca="true" t="shared" si="5" ref="L21:L56">(1/30*22)+4+12+12+12+7</f>
        <v>47.73</v>
      </c>
      <c r="M21" s="251">
        <f aca="true" t="shared" si="6" ref="M21:M56">K21*L21%</f>
        <v>11.44</v>
      </c>
      <c r="N21" s="251">
        <f aca="true" t="shared" si="7" ref="N21:N56">K21+M21</f>
        <v>35.41</v>
      </c>
      <c r="P21" s="289">
        <f aca="true" t="shared" si="8" ref="P21:P56">H21*J21</f>
        <v>2.41</v>
      </c>
    </row>
    <row r="22" spans="1:16" s="4" customFormat="1" ht="10.5">
      <c r="A22" s="250">
        <f>Rasc!A22</f>
        <v>38626</v>
      </c>
      <c r="B22" s="39">
        <v>12.57</v>
      </c>
      <c r="C22" s="39">
        <f>Rasc!D22</f>
        <v>3.44</v>
      </c>
      <c r="D22" s="369">
        <v>20</v>
      </c>
      <c r="E22" s="201">
        <f t="shared" si="0"/>
        <v>8.65</v>
      </c>
      <c r="F22" s="201">
        <v>0</v>
      </c>
      <c r="G22" s="201">
        <f t="shared" si="1"/>
        <v>8.65</v>
      </c>
      <c r="H22" s="251">
        <f t="shared" si="2"/>
        <v>0.97</v>
      </c>
      <c r="I22" s="251">
        <f t="shared" si="3"/>
        <v>9.62</v>
      </c>
      <c r="J22" s="253">
        <f>Plan4!C57</f>
        <v>1.09436925</v>
      </c>
      <c r="K22" s="251">
        <f t="shared" si="4"/>
        <v>10.53</v>
      </c>
      <c r="L22" s="1">
        <f t="shared" si="5"/>
        <v>47.73</v>
      </c>
      <c r="M22" s="251">
        <f t="shared" si="6"/>
        <v>5.03</v>
      </c>
      <c r="N22" s="251">
        <f t="shared" si="7"/>
        <v>15.56</v>
      </c>
      <c r="P22" s="289">
        <f t="shared" si="8"/>
        <v>1.06</v>
      </c>
    </row>
    <row r="23" spans="1:16" s="4" customFormat="1" ht="10.5">
      <c r="A23" s="250">
        <f>Rasc!A23</f>
        <v>38657</v>
      </c>
      <c r="B23" s="39">
        <v>22.86</v>
      </c>
      <c r="C23" s="39">
        <f>Rasc!D23</f>
        <v>3.44</v>
      </c>
      <c r="D23" s="369">
        <v>20</v>
      </c>
      <c r="E23" s="201">
        <f t="shared" si="0"/>
        <v>15.73</v>
      </c>
      <c r="F23" s="201">
        <v>0</v>
      </c>
      <c r="G23" s="201">
        <f t="shared" si="1"/>
        <v>15.73</v>
      </c>
      <c r="H23" s="251">
        <f t="shared" si="2"/>
        <v>1.76</v>
      </c>
      <c r="I23" s="251">
        <f t="shared" si="3"/>
        <v>17.49</v>
      </c>
      <c r="J23" s="253">
        <f>Plan4!C58</f>
        <v>1.09226227</v>
      </c>
      <c r="K23" s="251">
        <f t="shared" si="4"/>
        <v>19.1</v>
      </c>
      <c r="L23" s="1">
        <f t="shared" si="5"/>
        <v>47.73</v>
      </c>
      <c r="M23" s="251">
        <f t="shared" si="6"/>
        <v>9.12</v>
      </c>
      <c r="N23" s="251">
        <f t="shared" si="7"/>
        <v>28.22</v>
      </c>
      <c r="P23" s="289">
        <f t="shared" si="8"/>
        <v>1.92</v>
      </c>
    </row>
    <row r="24" spans="1:16" s="4" customFormat="1" ht="10.5">
      <c r="A24" s="250">
        <f>Rasc!A24</f>
        <v>38687</v>
      </c>
      <c r="B24" s="201">
        <v>29.71</v>
      </c>
      <c r="C24" s="39">
        <f>Rasc!D24</f>
        <v>3.44</v>
      </c>
      <c r="D24" s="369">
        <v>20</v>
      </c>
      <c r="E24" s="201">
        <f t="shared" si="0"/>
        <v>20.44</v>
      </c>
      <c r="F24" s="201">
        <v>0</v>
      </c>
      <c r="G24" s="201">
        <f t="shared" si="1"/>
        <v>20.44</v>
      </c>
      <c r="H24" s="251">
        <f t="shared" si="2"/>
        <v>2.29</v>
      </c>
      <c r="I24" s="251">
        <f t="shared" si="3"/>
        <v>22.73</v>
      </c>
      <c r="J24" s="253">
        <f>Plan4!D47</f>
        <v>1.08978954</v>
      </c>
      <c r="K24" s="251">
        <f t="shared" si="4"/>
        <v>24.77</v>
      </c>
      <c r="L24" s="1">
        <f t="shared" si="5"/>
        <v>47.73</v>
      </c>
      <c r="M24" s="251">
        <f t="shared" si="6"/>
        <v>11.82</v>
      </c>
      <c r="N24" s="251">
        <f t="shared" si="7"/>
        <v>36.59</v>
      </c>
      <c r="P24" s="289">
        <f t="shared" si="8"/>
        <v>2.5</v>
      </c>
    </row>
    <row r="25" spans="1:16" s="4" customFormat="1" ht="10.5">
      <c r="A25" s="250">
        <f>Rasc!A25</f>
        <v>38718</v>
      </c>
      <c r="B25" s="39">
        <v>30.86</v>
      </c>
      <c r="C25" s="39">
        <f>Rasc!D25</f>
        <v>3.44</v>
      </c>
      <c r="D25" s="369">
        <v>20</v>
      </c>
      <c r="E25" s="201">
        <f t="shared" si="0"/>
        <v>21.23</v>
      </c>
      <c r="F25" s="201">
        <v>0</v>
      </c>
      <c r="G25" s="201">
        <f t="shared" si="1"/>
        <v>21.23</v>
      </c>
      <c r="H25" s="251">
        <f t="shared" si="2"/>
        <v>2.38</v>
      </c>
      <c r="I25" s="251">
        <f t="shared" si="3"/>
        <v>23.61</v>
      </c>
      <c r="J25" s="253">
        <f>Plan4!D48</f>
        <v>1.08726057</v>
      </c>
      <c r="K25" s="251">
        <f t="shared" si="4"/>
        <v>25.67</v>
      </c>
      <c r="L25" s="1">
        <f t="shared" si="5"/>
        <v>47.73</v>
      </c>
      <c r="M25" s="251">
        <f t="shared" si="6"/>
        <v>12.25</v>
      </c>
      <c r="N25" s="251">
        <f t="shared" si="7"/>
        <v>37.92</v>
      </c>
      <c r="P25" s="289">
        <f t="shared" si="8"/>
        <v>2.59</v>
      </c>
    </row>
    <row r="26" spans="1:16" s="4" customFormat="1" ht="10.5">
      <c r="A26" s="250">
        <f>Rasc!A26</f>
        <v>38749</v>
      </c>
      <c r="B26" s="39">
        <v>24</v>
      </c>
      <c r="C26" s="39">
        <f>Rasc!D26</f>
        <v>3.44</v>
      </c>
      <c r="D26" s="369">
        <v>20</v>
      </c>
      <c r="E26" s="201">
        <f t="shared" si="0"/>
        <v>16.51</v>
      </c>
      <c r="F26" s="201">
        <v>0</v>
      </c>
      <c r="G26" s="201">
        <f t="shared" si="1"/>
        <v>16.51</v>
      </c>
      <c r="H26" s="251">
        <f t="shared" si="2"/>
        <v>1.85</v>
      </c>
      <c r="I26" s="251">
        <f t="shared" si="3"/>
        <v>18.36</v>
      </c>
      <c r="J26" s="253">
        <f>Plan4!D49</f>
        <v>1.08647288</v>
      </c>
      <c r="K26" s="251">
        <f t="shared" si="4"/>
        <v>19.95</v>
      </c>
      <c r="L26" s="1">
        <f t="shared" si="5"/>
        <v>47.73</v>
      </c>
      <c r="M26" s="251">
        <f t="shared" si="6"/>
        <v>9.52</v>
      </c>
      <c r="N26" s="251">
        <f t="shared" si="7"/>
        <v>29.47</v>
      </c>
      <c r="P26" s="289">
        <f t="shared" si="8"/>
        <v>2.01</v>
      </c>
    </row>
    <row r="27" spans="1:16" s="4" customFormat="1" ht="10.5">
      <c r="A27" s="250">
        <f>Rasc!A27</f>
        <v>38777</v>
      </c>
      <c r="B27" s="39">
        <v>18.29</v>
      </c>
      <c r="C27" s="39">
        <f>Rasc!D27</f>
        <v>3.44</v>
      </c>
      <c r="D27" s="369">
        <v>20</v>
      </c>
      <c r="E27" s="201">
        <f t="shared" si="0"/>
        <v>12.58</v>
      </c>
      <c r="F27" s="201">
        <v>0</v>
      </c>
      <c r="G27" s="201">
        <f t="shared" si="1"/>
        <v>12.58</v>
      </c>
      <c r="H27" s="251">
        <f t="shared" si="2"/>
        <v>1.41</v>
      </c>
      <c r="I27" s="251">
        <f t="shared" si="3"/>
        <v>13.99</v>
      </c>
      <c r="J27" s="253">
        <f>Plan4!D50</f>
        <v>1.08422528</v>
      </c>
      <c r="K27" s="251">
        <f t="shared" si="4"/>
        <v>15.17</v>
      </c>
      <c r="L27" s="1">
        <f t="shared" si="5"/>
        <v>47.73</v>
      </c>
      <c r="M27" s="251">
        <f t="shared" si="6"/>
        <v>7.24</v>
      </c>
      <c r="N27" s="251">
        <f t="shared" si="7"/>
        <v>22.41</v>
      </c>
      <c r="P27" s="289">
        <f t="shared" si="8"/>
        <v>1.53</v>
      </c>
    </row>
    <row r="28" spans="1:16" s="4" customFormat="1" ht="10.5">
      <c r="A28" s="250">
        <f>Rasc!A28</f>
        <v>38808</v>
      </c>
      <c r="B28" s="39">
        <v>21.71</v>
      </c>
      <c r="C28" s="39">
        <f>Rasc!D28</f>
        <v>3.44</v>
      </c>
      <c r="D28" s="369">
        <v>20</v>
      </c>
      <c r="E28" s="201">
        <f t="shared" si="0"/>
        <v>14.94</v>
      </c>
      <c r="F28" s="201">
        <v>0</v>
      </c>
      <c r="G28" s="201">
        <f t="shared" si="1"/>
        <v>14.94</v>
      </c>
      <c r="H28" s="251">
        <f t="shared" si="2"/>
        <v>1.67</v>
      </c>
      <c r="I28" s="251">
        <f t="shared" si="3"/>
        <v>16.61</v>
      </c>
      <c r="J28" s="253">
        <f>Plan4!D51</f>
        <v>1.08329906</v>
      </c>
      <c r="K28" s="251">
        <f t="shared" si="4"/>
        <v>17.99</v>
      </c>
      <c r="L28" s="1">
        <f t="shared" si="5"/>
        <v>47.73</v>
      </c>
      <c r="M28" s="251">
        <f t="shared" si="6"/>
        <v>8.59</v>
      </c>
      <c r="N28" s="251">
        <f t="shared" si="7"/>
        <v>26.58</v>
      </c>
      <c r="P28" s="289">
        <f t="shared" si="8"/>
        <v>1.81</v>
      </c>
    </row>
    <row r="29" spans="1:16" s="4" customFormat="1" ht="10.5">
      <c r="A29" s="250">
        <f>Rasc!A29</f>
        <v>38838</v>
      </c>
      <c r="B29" s="39">
        <v>29.71</v>
      </c>
      <c r="C29" s="39">
        <f>Rasc!D29</f>
        <v>3.44</v>
      </c>
      <c r="D29" s="369">
        <v>20</v>
      </c>
      <c r="E29" s="201">
        <f t="shared" si="0"/>
        <v>20.44</v>
      </c>
      <c r="F29" s="201">
        <v>0</v>
      </c>
      <c r="G29" s="201">
        <f t="shared" si="1"/>
        <v>20.44</v>
      </c>
      <c r="H29" s="251">
        <f t="shared" si="2"/>
        <v>2.29</v>
      </c>
      <c r="I29" s="251">
        <f t="shared" si="3"/>
        <v>22.73</v>
      </c>
      <c r="J29" s="253">
        <f>Plan4!D52</f>
        <v>1.08125764</v>
      </c>
      <c r="K29" s="251">
        <f t="shared" si="4"/>
        <v>24.58</v>
      </c>
      <c r="L29" s="1">
        <f t="shared" si="5"/>
        <v>47.73</v>
      </c>
      <c r="M29" s="251">
        <f t="shared" si="6"/>
        <v>11.73</v>
      </c>
      <c r="N29" s="251">
        <f t="shared" si="7"/>
        <v>36.31</v>
      </c>
      <c r="P29" s="289">
        <f t="shared" si="8"/>
        <v>2.48</v>
      </c>
    </row>
    <row r="30" spans="1:16" s="4" customFormat="1" ht="10.5">
      <c r="A30" s="250">
        <f>Rasc!A30</f>
        <v>38869</v>
      </c>
      <c r="B30" s="39">
        <v>23.43</v>
      </c>
      <c r="C30" s="39">
        <f>Rasc!D30</f>
        <v>3.62</v>
      </c>
      <c r="D30" s="369">
        <v>20</v>
      </c>
      <c r="E30" s="201">
        <f t="shared" si="0"/>
        <v>16.96</v>
      </c>
      <c r="F30" s="201">
        <v>0</v>
      </c>
      <c r="G30" s="201">
        <f t="shared" si="1"/>
        <v>16.96</v>
      </c>
      <c r="H30" s="251">
        <f t="shared" si="2"/>
        <v>1.9</v>
      </c>
      <c r="I30" s="251">
        <f t="shared" si="3"/>
        <v>18.86</v>
      </c>
      <c r="J30" s="253">
        <f>Plan4!D53</f>
        <v>1.0791673</v>
      </c>
      <c r="K30" s="251">
        <f t="shared" si="4"/>
        <v>20.35</v>
      </c>
      <c r="L30" s="1">
        <f t="shared" si="5"/>
        <v>47.73</v>
      </c>
      <c r="M30" s="251">
        <f t="shared" si="6"/>
        <v>9.71</v>
      </c>
      <c r="N30" s="251">
        <f t="shared" si="7"/>
        <v>30.06</v>
      </c>
      <c r="P30" s="289">
        <f t="shared" si="8"/>
        <v>2.05</v>
      </c>
    </row>
    <row r="31" spans="1:16" s="4" customFormat="1" ht="10.5">
      <c r="A31" s="250">
        <f>Rasc!A31</f>
        <v>38899</v>
      </c>
      <c r="B31" s="39">
        <v>21.71</v>
      </c>
      <c r="C31" s="39">
        <f>Rasc!D31</f>
        <v>3.62</v>
      </c>
      <c r="D31" s="369">
        <v>20</v>
      </c>
      <c r="E31" s="201">
        <f t="shared" si="0"/>
        <v>15.72</v>
      </c>
      <c r="F31" s="201">
        <v>0</v>
      </c>
      <c r="G31" s="201">
        <f t="shared" si="1"/>
        <v>15.72</v>
      </c>
      <c r="H31" s="251">
        <f t="shared" si="2"/>
        <v>1.76</v>
      </c>
      <c r="I31" s="251">
        <f t="shared" si="3"/>
        <v>17.48</v>
      </c>
      <c r="J31" s="253">
        <f>Plan4!D54</f>
        <v>1.07728098</v>
      </c>
      <c r="K31" s="251">
        <f t="shared" si="4"/>
        <v>18.83</v>
      </c>
      <c r="L31" s="1">
        <f t="shared" si="5"/>
        <v>47.73</v>
      </c>
      <c r="M31" s="251">
        <f t="shared" si="6"/>
        <v>8.99</v>
      </c>
      <c r="N31" s="251">
        <f t="shared" si="7"/>
        <v>27.82</v>
      </c>
      <c r="P31" s="289">
        <f t="shared" si="8"/>
        <v>1.9</v>
      </c>
    </row>
    <row r="32" spans="1:16" s="4" customFormat="1" ht="10.5">
      <c r="A32" s="250">
        <f>Rasc!A32</f>
        <v>38930</v>
      </c>
      <c r="B32" s="39">
        <v>18.29</v>
      </c>
      <c r="C32" s="39">
        <f>Rasc!D32</f>
        <v>3.62</v>
      </c>
      <c r="D32" s="369">
        <v>20</v>
      </c>
      <c r="E32" s="201">
        <f t="shared" si="0"/>
        <v>13.24</v>
      </c>
      <c r="F32" s="201">
        <v>0</v>
      </c>
      <c r="G32" s="201">
        <f t="shared" si="1"/>
        <v>13.24</v>
      </c>
      <c r="H32" s="251">
        <f t="shared" si="2"/>
        <v>1.48</v>
      </c>
      <c r="I32" s="251">
        <f t="shared" si="3"/>
        <v>14.72</v>
      </c>
      <c r="J32" s="253">
        <f>Plan4!D55</f>
        <v>1.0746631</v>
      </c>
      <c r="K32" s="251">
        <f t="shared" si="4"/>
        <v>15.82</v>
      </c>
      <c r="L32" s="1">
        <f t="shared" si="5"/>
        <v>47.73</v>
      </c>
      <c r="M32" s="251">
        <f t="shared" si="6"/>
        <v>7.55</v>
      </c>
      <c r="N32" s="251">
        <f t="shared" si="7"/>
        <v>23.37</v>
      </c>
      <c r="P32" s="289">
        <f t="shared" si="8"/>
        <v>1.59</v>
      </c>
    </row>
    <row r="33" spans="1:16" s="4" customFormat="1" ht="10.5">
      <c r="A33" s="250">
        <f>Rasc!A33</f>
        <v>38961</v>
      </c>
      <c r="B33" s="39">
        <v>21.35</v>
      </c>
      <c r="C33" s="39">
        <f>Rasc!D33</f>
        <v>3.62</v>
      </c>
      <c r="D33" s="369">
        <v>20</v>
      </c>
      <c r="E33" s="201">
        <f t="shared" si="0"/>
        <v>15.46</v>
      </c>
      <c r="F33" s="201">
        <v>0</v>
      </c>
      <c r="G33" s="201">
        <f t="shared" si="1"/>
        <v>15.46</v>
      </c>
      <c r="H33" s="251">
        <f t="shared" si="2"/>
        <v>1.73</v>
      </c>
      <c r="I33" s="251">
        <f t="shared" si="3"/>
        <v>17.19</v>
      </c>
      <c r="J33" s="253">
        <f>Plan4!D56</f>
        <v>1.07303102</v>
      </c>
      <c r="K33" s="251">
        <f t="shared" si="4"/>
        <v>18.45</v>
      </c>
      <c r="L33" s="1">
        <f t="shared" si="5"/>
        <v>47.73</v>
      </c>
      <c r="M33" s="251">
        <f t="shared" si="6"/>
        <v>8.81</v>
      </c>
      <c r="N33" s="251">
        <f t="shared" si="7"/>
        <v>27.26</v>
      </c>
      <c r="P33" s="289">
        <f t="shared" si="8"/>
        <v>1.86</v>
      </c>
    </row>
    <row r="34" spans="1:16" s="4" customFormat="1" ht="10.5">
      <c r="A34" s="250">
        <f>Rasc!A34</f>
        <v>38991</v>
      </c>
      <c r="B34" s="39">
        <v>16</v>
      </c>
      <c r="C34" s="39">
        <f>Rasc!D34</f>
        <v>3.62</v>
      </c>
      <c r="D34" s="369">
        <v>20</v>
      </c>
      <c r="E34" s="201">
        <f t="shared" si="0"/>
        <v>11.58</v>
      </c>
      <c r="F34" s="201">
        <v>0</v>
      </c>
      <c r="G34" s="201">
        <f t="shared" si="1"/>
        <v>11.58</v>
      </c>
      <c r="H34" s="251">
        <f t="shared" si="2"/>
        <v>1.3</v>
      </c>
      <c r="I34" s="251">
        <f t="shared" si="3"/>
        <v>12.88</v>
      </c>
      <c r="J34" s="253">
        <f>Plan4!D57</f>
        <v>1.07102285</v>
      </c>
      <c r="K34" s="251">
        <f t="shared" si="4"/>
        <v>13.79</v>
      </c>
      <c r="L34" s="1">
        <f t="shared" si="5"/>
        <v>47.73</v>
      </c>
      <c r="M34" s="251">
        <f t="shared" si="6"/>
        <v>6.58</v>
      </c>
      <c r="N34" s="251">
        <f t="shared" si="7"/>
        <v>20.37</v>
      </c>
      <c r="P34" s="289">
        <f t="shared" si="8"/>
        <v>1.39</v>
      </c>
    </row>
    <row r="35" spans="1:16" s="4" customFormat="1" ht="10.5">
      <c r="A35" s="250">
        <f>Rasc!A35</f>
        <v>39022</v>
      </c>
      <c r="B35" s="39">
        <v>8</v>
      </c>
      <c r="C35" s="39">
        <f>Rasc!D35</f>
        <v>3.62</v>
      </c>
      <c r="D35" s="369">
        <v>20</v>
      </c>
      <c r="E35" s="201">
        <f t="shared" si="0"/>
        <v>5.79</v>
      </c>
      <c r="F35" s="201">
        <v>0</v>
      </c>
      <c r="G35" s="201">
        <f t="shared" si="1"/>
        <v>5.79</v>
      </c>
      <c r="H35" s="251">
        <f t="shared" si="2"/>
        <v>0.65</v>
      </c>
      <c r="I35" s="251">
        <f t="shared" si="3"/>
        <v>6.44</v>
      </c>
      <c r="J35" s="253">
        <f>Plan4!D58</f>
        <v>1.06965156</v>
      </c>
      <c r="K35" s="251">
        <f t="shared" si="4"/>
        <v>6.89</v>
      </c>
      <c r="L35" s="1">
        <f t="shared" si="5"/>
        <v>47.73</v>
      </c>
      <c r="M35" s="251">
        <f t="shared" si="6"/>
        <v>3.29</v>
      </c>
      <c r="N35" s="251">
        <f t="shared" si="7"/>
        <v>10.18</v>
      </c>
      <c r="P35" s="289">
        <f t="shared" si="8"/>
        <v>0.7</v>
      </c>
    </row>
    <row r="36" spans="1:16" s="4" customFormat="1" ht="10.5">
      <c r="A36" s="250">
        <f>Rasc!A36</f>
        <v>39052</v>
      </c>
      <c r="B36" s="39">
        <v>14.86</v>
      </c>
      <c r="C36" s="39">
        <f>Rasc!D36</f>
        <v>3.62</v>
      </c>
      <c r="D36" s="369">
        <v>20</v>
      </c>
      <c r="E36" s="201">
        <f t="shared" si="0"/>
        <v>10.76</v>
      </c>
      <c r="F36" s="201">
        <v>0</v>
      </c>
      <c r="G36" s="201">
        <f t="shared" si="1"/>
        <v>10.76</v>
      </c>
      <c r="H36" s="251">
        <f t="shared" si="2"/>
        <v>1.21</v>
      </c>
      <c r="I36" s="251">
        <f t="shared" si="3"/>
        <v>11.97</v>
      </c>
      <c r="J36" s="253">
        <f>Plan4!E47</f>
        <v>1.06802602</v>
      </c>
      <c r="K36" s="251">
        <f t="shared" si="4"/>
        <v>12.78</v>
      </c>
      <c r="L36" s="1">
        <f t="shared" si="5"/>
        <v>47.73</v>
      </c>
      <c r="M36" s="251">
        <f t="shared" si="6"/>
        <v>6.1</v>
      </c>
      <c r="N36" s="251">
        <f t="shared" si="7"/>
        <v>18.88</v>
      </c>
      <c r="P36" s="289">
        <f t="shared" si="8"/>
        <v>1.29</v>
      </c>
    </row>
    <row r="37" spans="1:16" s="4" customFormat="1" ht="10.5">
      <c r="A37" s="250">
        <f>Rasc!A37</f>
        <v>39083</v>
      </c>
      <c r="B37" s="39">
        <v>21.71</v>
      </c>
      <c r="C37" s="39">
        <f>Rasc!D37</f>
        <v>3.62</v>
      </c>
      <c r="D37" s="369">
        <v>20</v>
      </c>
      <c r="E37" s="201">
        <f t="shared" si="0"/>
        <v>15.72</v>
      </c>
      <c r="F37" s="201">
        <v>0</v>
      </c>
      <c r="G37" s="201">
        <f t="shared" si="1"/>
        <v>15.72</v>
      </c>
      <c r="H37" s="251">
        <f t="shared" si="2"/>
        <v>1.76</v>
      </c>
      <c r="I37" s="251">
        <f t="shared" si="3"/>
        <v>17.48</v>
      </c>
      <c r="J37" s="253">
        <f>Plan4!E48</f>
        <v>1.06569322</v>
      </c>
      <c r="K37" s="251">
        <f t="shared" si="4"/>
        <v>18.63</v>
      </c>
      <c r="L37" s="1">
        <f t="shared" si="5"/>
        <v>47.73</v>
      </c>
      <c r="M37" s="251">
        <f t="shared" si="6"/>
        <v>8.89</v>
      </c>
      <c r="N37" s="251">
        <f t="shared" si="7"/>
        <v>27.52</v>
      </c>
      <c r="P37" s="289">
        <f t="shared" si="8"/>
        <v>1.88</v>
      </c>
    </row>
    <row r="38" spans="1:16" s="4" customFormat="1" ht="10.5">
      <c r="A38" s="250">
        <f>Rasc!A38</f>
        <v>39114</v>
      </c>
      <c r="B38" s="39">
        <v>23.71</v>
      </c>
      <c r="C38" s="39">
        <f>Rasc!D38</f>
        <v>3.62</v>
      </c>
      <c r="D38" s="369">
        <v>20</v>
      </c>
      <c r="E38" s="201">
        <f t="shared" si="0"/>
        <v>17.17</v>
      </c>
      <c r="F38" s="201">
        <v>0</v>
      </c>
      <c r="G38" s="201">
        <f t="shared" si="1"/>
        <v>17.17</v>
      </c>
      <c r="H38" s="251">
        <f t="shared" si="2"/>
        <v>1.92</v>
      </c>
      <c r="I38" s="251">
        <f t="shared" si="3"/>
        <v>19.09</v>
      </c>
      <c r="J38" s="253">
        <f>Plan4!E49</f>
        <v>1.06492541</v>
      </c>
      <c r="K38" s="251">
        <f t="shared" si="4"/>
        <v>20.33</v>
      </c>
      <c r="L38" s="1">
        <f t="shared" si="5"/>
        <v>47.73</v>
      </c>
      <c r="M38" s="251">
        <f t="shared" si="6"/>
        <v>9.7</v>
      </c>
      <c r="N38" s="251">
        <f t="shared" si="7"/>
        <v>30.03</v>
      </c>
      <c r="P38" s="289">
        <f t="shared" si="8"/>
        <v>2.04</v>
      </c>
    </row>
    <row r="39" spans="1:16" s="4" customFormat="1" ht="10.5">
      <c r="A39" s="250">
        <f>Rasc!A39</f>
        <v>39142</v>
      </c>
      <c r="B39" s="39">
        <v>30.86</v>
      </c>
      <c r="C39" s="39">
        <f>Rasc!D39</f>
        <v>3.62</v>
      </c>
      <c r="D39" s="369">
        <v>20</v>
      </c>
      <c r="E39" s="201">
        <f t="shared" si="0"/>
        <v>22.34</v>
      </c>
      <c r="F39" s="201">
        <v>0</v>
      </c>
      <c r="G39" s="201">
        <f t="shared" si="1"/>
        <v>22.34</v>
      </c>
      <c r="H39" s="251">
        <f t="shared" si="2"/>
        <v>2.5</v>
      </c>
      <c r="I39" s="251">
        <f t="shared" si="3"/>
        <v>24.84</v>
      </c>
      <c r="J39" s="253">
        <f>Plan4!E50</f>
        <v>1.06293135</v>
      </c>
      <c r="K39" s="251">
        <f t="shared" si="4"/>
        <v>26.4</v>
      </c>
      <c r="L39" s="1">
        <f t="shared" si="5"/>
        <v>47.73</v>
      </c>
      <c r="M39" s="251">
        <f t="shared" si="6"/>
        <v>12.6</v>
      </c>
      <c r="N39" s="251">
        <f t="shared" si="7"/>
        <v>39</v>
      </c>
      <c r="P39" s="289">
        <f t="shared" si="8"/>
        <v>2.66</v>
      </c>
    </row>
    <row r="40" spans="1:16" s="4" customFormat="1" ht="10.5">
      <c r="A40" s="250">
        <f>Rasc!A40</f>
        <v>39173</v>
      </c>
      <c r="B40" s="39">
        <v>28.57</v>
      </c>
      <c r="C40" s="39">
        <f>Rasc!D40</f>
        <v>3.62</v>
      </c>
      <c r="D40" s="369">
        <v>20</v>
      </c>
      <c r="E40" s="201">
        <f t="shared" si="0"/>
        <v>20.68</v>
      </c>
      <c r="F40" s="201">
        <v>0</v>
      </c>
      <c r="G40" s="201">
        <f t="shared" si="1"/>
        <v>20.68</v>
      </c>
      <c r="H40" s="251">
        <f t="shared" si="2"/>
        <v>2.32</v>
      </c>
      <c r="I40" s="251">
        <f t="shared" si="3"/>
        <v>23</v>
      </c>
      <c r="J40" s="253">
        <f>Plan4!E51</f>
        <v>1.06158102</v>
      </c>
      <c r="K40" s="251">
        <f t="shared" si="4"/>
        <v>24.42</v>
      </c>
      <c r="L40" s="1">
        <f t="shared" si="5"/>
        <v>47.73</v>
      </c>
      <c r="M40" s="251">
        <f t="shared" si="6"/>
        <v>11.66</v>
      </c>
      <c r="N40" s="251">
        <f t="shared" si="7"/>
        <v>36.08</v>
      </c>
      <c r="P40" s="289">
        <f t="shared" si="8"/>
        <v>2.46</v>
      </c>
    </row>
    <row r="41" spans="1:16" s="4" customFormat="1" ht="10.5">
      <c r="A41" s="250">
        <f>Rasc!A41</f>
        <v>39203</v>
      </c>
      <c r="B41" s="39">
        <v>28.57</v>
      </c>
      <c r="C41" s="39">
        <f>Rasc!D41</f>
        <v>3.8</v>
      </c>
      <c r="D41" s="369">
        <v>20</v>
      </c>
      <c r="E41" s="201">
        <f t="shared" si="0"/>
        <v>21.71</v>
      </c>
      <c r="F41" s="201">
        <v>0</v>
      </c>
      <c r="G41" s="201">
        <f t="shared" si="1"/>
        <v>21.71</v>
      </c>
      <c r="H41" s="251">
        <f t="shared" si="2"/>
        <v>2.43</v>
      </c>
      <c r="I41" s="251">
        <f t="shared" si="3"/>
        <v>24.14</v>
      </c>
      <c r="J41" s="253">
        <f>Plan4!E52</f>
        <v>1.05979103</v>
      </c>
      <c r="K41" s="251">
        <f t="shared" si="4"/>
        <v>25.58</v>
      </c>
      <c r="L41" s="1">
        <f t="shared" si="5"/>
        <v>47.73</v>
      </c>
      <c r="M41" s="251">
        <f t="shared" si="6"/>
        <v>12.21</v>
      </c>
      <c r="N41" s="251">
        <f t="shared" si="7"/>
        <v>37.79</v>
      </c>
      <c r="P41" s="289">
        <f t="shared" si="8"/>
        <v>2.58</v>
      </c>
    </row>
    <row r="42" spans="1:16" s="4" customFormat="1" ht="10.5">
      <c r="A42" s="250">
        <f>Rasc!A42</f>
        <v>39234</v>
      </c>
      <c r="B42" s="39">
        <v>29.71</v>
      </c>
      <c r="C42" s="39">
        <f>Rasc!D42</f>
        <v>3.8</v>
      </c>
      <c r="D42" s="369">
        <v>20</v>
      </c>
      <c r="E42" s="201">
        <f t="shared" si="0"/>
        <v>22.58</v>
      </c>
      <c r="F42" s="201">
        <v>0</v>
      </c>
      <c r="G42" s="201">
        <f t="shared" si="1"/>
        <v>22.58</v>
      </c>
      <c r="H42" s="251">
        <f t="shared" si="2"/>
        <v>2.53</v>
      </c>
      <c r="I42" s="251">
        <f t="shared" si="3"/>
        <v>25.11</v>
      </c>
      <c r="J42" s="253">
        <f>Plan4!E53</f>
        <v>1.05878095</v>
      </c>
      <c r="K42" s="251">
        <f t="shared" si="4"/>
        <v>26.59</v>
      </c>
      <c r="L42" s="1">
        <f t="shared" si="5"/>
        <v>47.73</v>
      </c>
      <c r="M42" s="251">
        <f t="shared" si="6"/>
        <v>12.69</v>
      </c>
      <c r="N42" s="251">
        <f t="shared" si="7"/>
        <v>39.28</v>
      </c>
      <c r="P42" s="289">
        <f t="shared" si="8"/>
        <v>2.68</v>
      </c>
    </row>
    <row r="43" spans="1:16" s="4" customFormat="1" ht="10.5">
      <c r="A43" s="250">
        <f>Rasc!A43</f>
        <v>39264</v>
      </c>
      <c r="B43" s="39">
        <v>29.71</v>
      </c>
      <c r="C43" s="39">
        <f>Rasc!D43</f>
        <v>3.8</v>
      </c>
      <c r="D43" s="369">
        <v>20</v>
      </c>
      <c r="E43" s="201">
        <f t="shared" si="0"/>
        <v>22.58</v>
      </c>
      <c r="F43" s="201">
        <v>0</v>
      </c>
      <c r="G43" s="201">
        <f t="shared" si="1"/>
        <v>22.58</v>
      </c>
      <c r="H43" s="251">
        <f t="shared" si="2"/>
        <v>2.53</v>
      </c>
      <c r="I43" s="251">
        <f t="shared" si="3"/>
        <v>25.11</v>
      </c>
      <c r="J43" s="253">
        <f>Plan4!E54</f>
        <v>1.05722789</v>
      </c>
      <c r="K43" s="251">
        <f t="shared" si="4"/>
        <v>26.55</v>
      </c>
      <c r="L43" s="1">
        <f t="shared" si="5"/>
        <v>47.73</v>
      </c>
      <c r="M43" s="251">
        <f t="shared" si="6"/>
        <v>12.67</v>
      </c>
      <c r="N43" s="251">
        <f t="shared" si="7"/>
        <v>39.22</v>
      </c>
      <c r="P43" s="289">
        <f t="shared" si="8"/>
        <v>2.67</v>
      </c>
    </row>
    <row r="44" spans="1:16" s="4" customFormat="1" ht="10.5">
      <c r="A44" s="250">
        <f>Rasc!A44</f>
        <v>39295</v>
      </c>
      <c r="B44" s="39">
        <v>30.86</v>
      </c>
      <c r="C44" s="39">
        <f>Rasc!D44</f>
        <v>3.8</v>
      </c>
      <c r="D44" s="369">
        <v>20</v>
      </c>
      <c r="E44" s="201">
        <f t="shared" si="0"/>
        <v>23.45</v>
      </c>
      <c r="F44" s="201">
        <v>0</v>
      </c>
      <c r="G44" s="201">
        <f t="shared" si="1"/>
        <v>23.45</v>
      </c>
      <c r="H44" s="251">
        <f t="shared" si="2"/>
        <v>2.63</v>
      </c>
      <c r="I44" s="251">
        <f t="shared" si="3"/>
        <v>26.08</v>
      </c>
      <c r="J44" s="253">
        <f>Plan4!E55</f>
        <v>1.05568026</v>
      </c>
      <c r="K44" s="251">
        <f t="shared" si="4"/>
        <v>27.53</v>
      </c>
      <c r="L44" s="1">
        <f t="shared" si="5"/>
        <v>47.73</v>
      </c>
      <c r="M44" s="251">
        <f t="shared" si="6"/>
        <v>13.14</v>
      </c>
      <c r="N44" s="251">
        <f t="shared" si="7"/>
        <v>40.67</v>
      </c>
      <c r="P44" s="289">
        <f t="shared" si="8"/>
        <v>2.78</v>
      </c>
    </row>
    <row r="45" spans="1:16" s="4" customFormat="1" ht="10.5">
      <c r="A45" s="250">
        <f>Rasc!A45</f>
        <v>39326</v>
      </c>
      <c r="B45" s="39">
        <v>28.57</v>
      </c>
      <c r="C45" s="39">
        <f>Rasc!D45</f>
        <v>3.8</v>
      </c>
      <c r="D45" s="369">
        <v>20</v>
      </c>
      <c r="E45" s="201">
        <f t="shared" si="0"/>
        <v>21.71</v>
      </c>
      <c r="F45" s="201">
        <v>0</v>
      </c>
      <c r="G45" s="201">
        <f t="shared" si="1"/>
        <v>21.71</v>
      </c>
      <c r="H45" s="251">
        <f t="shared" si="2"/>
        <v>2.43</v>
      </c>
      <c r="I45" s="251">
        <f t="shared" si="3"/>
        <v>24.14</v>
      </c>
      <c r="J45" s="253">
        <f>Plan4!E56</f>
        <v>1.05530879</v>
      </c>
      <c r="K45" s="251">
        <f t="shared" si="4"/>
        <v>25.48</v>
      </c>
      <c r="L45" s="1">
        <f t="shared" si="5"/>
        <v>47.73</v>
      </c>
      <c r="M45" s="251">
        <f t="shared" si="6"/>
        <v>12.16</v>
      </c>
      <c r="N45" s="251">
        <f t="shared" si="7"/>
        <v>37.64</v>
      </c>
      <c r="P45" s="289">
        <f t="shared" si="8"/>
        <v>2.56</v>
      </c>
    </row>
    <row r="46" spans="1:16" s="4" customFormat="1" ht="10.5">
      <c r="A46" s="250">
        <f>Rasc!A46</f>
        <v>39356</v>
      </c>
      <c r="B46" s="39">
        <v>29.71</v>
      </c>
      <c r="C46" s="39">
        <f>Rasc!D46</f>
        <v>3.8</v>
      </c>
      <c r="D46" s="369">
        <v>20</v>
      </c>
      <c r="E46" s="201">
        <f t="shared" si="0"/>
        <v>22.58</v>
      </c>
      <c r="F46" s="201">
        <v>0</v>
      </c>
      <c r="G46" s="201">
        <f t="shared" si="1"/>
        <v>22.58</v>
      </c>
      <c r="H46" s="251">
        <f t="shared" si="2"/>
        <v>2.53</v>
      </c>
      <c r="I46" s="251">
        <f t="shared" si="3"/>
        <v>25.11</v>
      </c>
      <c r="J46" s="253">
        <f>Plan4!E57</f>
        <v>1.054105</v>
      </c>
      <c r="K46" s="251">
        <f t="shared" si="4"/>
        <v>26.47</v>
      </c>
      <c r="L46" s="1">
        <f t="shared" si="5"/>
        <v>47.73</v>
      </c>
      <c r="M46" s="251">
        <f t="shared" si="6"/>
        <v>12.63</v>
      </c>
      <c r="N46" s="251">
        <f t="shared" si="7"/>
        <v>39.1</v>
      </c>
      <c r="P46" s="289">
        <f t="shared" si="8"/>
        <v>2.67</v>
      </c>
    </row>
    <row r="47" spans="1:16" s="4" customFormat="1" ht="10.5">
      <c r="A47" s="250">
        <f>Rasc!A47</f>
        <v>39387</v>
      </c>
      <c r="B47" s="39">
        <v>16</v>
      </c>
      <c r="C47" s="39">
        <f>Rasc!D47</f>
        <v>3.8</v>
      </c>
      <c r="D47" s="369">
        <v>20</v>
      </c>
      <c r="E47" s="201">
        <f t="shared" si="0"/>
        <v>12.16</v>
      </c>
      <c r="F47" s="201">
        <v>0</v>
      </c>
      <c r="G47" s="201">
        <f t="shared" si="1"/>
        <v>12.16</v>
      </c>
      <c r="H47" s="251">
        <f t="shared" si="2"/>
        <v>1.36</v>
      </c>
      <c r="I47" s="251">
        <f t="shared" si="3"/>
        <v>13.52</v>
      </c>
      <c r="J47" s="253">
        <f>Plan4!E58</f>
        <v>1.05348345</v>
      </c>
      <c r="K47" s="251">
        <f t="shared" si="4"/>
        <v>14.24</v>
      </c>
      <c r="L47" s="1">
        <f t="shared" si="5"/>
        <v>47.73</v>
      </c>
      <c r="M47" s="251">
        <f t="shared" si="6"/>
        <v>6.8</v>
      </c>
      <c r="N47" s="251">
        <f t="shared" si="7"/>
        <v>21.04</v>
      </c>
      <c r="P47" s="289">
        <f t="shared" si="8"/>
        <v>1.43</v>
      </c>
    </row>
    <row r="48" spans="1:16" s="4" customFormat="1" ht="10.5">
      <c r="A48" s="250">
        <f>Rasc!A48</f>
        <v>39417</v>
      </c>
      <c r="B48" s="39">
        <v>26.29</v>
      </c>
      <c r="C48" s="39">
        <f>Rasc!D48</f>
        <v>3.8</v>
      </c>
      <c r="D48" s="369">
        <v>20</v>
      </c>
      <c r="E48" s="201">
        <f t="shared" si="0"/>
        <v>19.98</v>
      </c>
      <c r="F48" s="201">
        <v>0</v>
      </c>
      <c r="G48" s="201">
        <f t="shared" si="1"/>
        <v>19.98</v>
      </c>
      <c r="H48" s="251">
        <f t="shared" si="2"/>
        <v>2.24</v>
      </c>
      <c r="I48" s="251">
        <f t="shared" si="3"/>
        <v>22.22</v>
      </c>
      <c r="J48" s="253">
        <f>Plan4!F47</f>
        <v>1.05280965</v>
      </c>
      <c r="K48" s="251">
        <f t="shared" si="4"/>
        <v>23.39</v>
      </c>
      <c r="L48" s="1">
        <f t="shared" si="5"/>
        <v>47.73</v>
      </c>
      <c r="M48" s="251">
        <f t="shared" si="6"/>
        <v>11.16</v>
      </c>
      <c r="N48" s="251">
        <f t="shared" si="7"/>
        <v>34.55</v>
      </c>
      <c r="P48" s="289">
        <f t="shared" si="8"/>
        <v>2.36</v>
      </c>
    </row>
    <row r="49" spans="1:16" s="4" customFormat="1" ht="10.5">
      <c r="A49" s="250">
        <f>Rasc!A49</f>
        <v>39448</v>
      </c>
      <c r="B49" s="39">
        <v>29.71</v>
      </c>
      <c r="C49" s="39">
        <f>Rasc!D49</f>
        <v>3.8</v>
      </c>
      <c r="D49" s="369">
        <v>20</v>
      </c>
      <c r="E49" s="201">
        <f t="shared" si="0"/>
        <v>22.58</v>
      </c>
      <c r="F49" s="201">
        <v>0</v>
      </c>
      <c r="G49" s="201">
        <f t="shared" si="1"/>
        <v>22.58</v>
      </c>
      <c r="H49" s="251">
        <f t="shared" si="2"/>
        <v>2.53</v>
      </c>
      <c r="I49" s="251">
        <f t="shared" si="3"/>
        <v>25.11</v>
      </c>
      <c r="J49" s="253">
        <f>Plan4!F48</f>
        <v>1.05174738</v>
      </c>
      <c r="K49" s="251">
        <f t="shared" si="4"/>
        <v>26.41</v>
      </c>
      <c r="L49" s="1">
        <f t="shared" si="5"/>
        <v>47.73</v>
      </c>
      <c r="M49" s="251">
        <f t="shared" si="6"/>
        <v>12.61</v>
      </c>
      <c r="N49" s="251">
        <f t="shared" si="7"/>
        <v>39.02</v>
      </c>
      <c r="P49" s="289">
        <f t="shared" si="8"/>
        <v>2.66</v>
      </c>
    </row>
    <row r="50" spans="1:16" s="4" customFormat="1" ht="10.5">
      <c r="A50" s="250">
        <f>Rasc!A50</f>
        <v>39479</v>
      </c>
      <c r="B50" s="39">
        <v>28.57</v>
      </c>
      <c r="C50" s="39">
        <f>Rasc!D50</f>
        <v>3.8</v>
      </c>
      <c r="D50" s="369">
        <v>20</v>
      </c>
      <c r="E50" s="201">
        <f t="shared" si="0"/>
        <v>21.71</v>
      </c>
      <c r="F50" s="201">
        <v>0</v>
      </c>
      <c r="G50" s="201">
        <f t="shared" si="1"/>
        <v>21.71</v>
      </c>
      <c r="H50" s="251">
        <f t="shared" si="2"/>
        <v>2.43</v>
      </c>
      <c r="I50" s="251">
        <f t="shared" si="3"/>
        <v>24.14</v>
      </c>
      <c r="J50" s="253">
        <f>Plan4!F49</f>
        <v>1.05149187</v>
      </c>
      <c r="K50" s="251">
        <f t="shared" si="4"/>
        <v>25.38</v>
      </c>
      <c r="L50" s="1">
        <f t="shared" si="5"/>
        <v>47.73</v>
      </c>
      <c r="M50" s="251">
        <f t="shared" si="6"/>
        <v>12.11</v>
      </c>
      <c r="N50" s="251">
        <f t="shared" si="7"/>
        <v>37.49</v>
      </c>
      <c r="P50" s="289">
        <f t="shared" si="8"/>
        <v>2.56</v>
      </c>
    </row>
    <row r="51" spans="1:16" s="4" customFormat="1" ht="10.5">
      <c r="A51" s="250">
        <f>Rasc!A51</f>
        <v>39508</v>
      </c>
      <c r="B51" s="39">
        <v>30.86</v>
      </c>
      <c r="C51" s="39">
        <f>Rasc!D51</f>
        <v>3.8</v>
      </c>
      <c r="D51" s="369">
        <v>20</v>
      </c>
      <c r="E51" s="201">
        <f t="shared" si="0"/>
        <v>23.45</v>
      </c>
      <c r="F51" s="201">
        <v>0</v>
      </c>
      <c r="G51" s="201">
        <f t="shared" si="1"/>
        <v>23.45</v>
      </c>
      <c r="H51" s="251">
        <f t="shared" si="2"/>
        <v>2.63</v>
      </c>
      <c r="I51" s="251">
        <f t="shared" si="3"/>
        <v>26.08</v>
      </c>
      <c r="J51" s="253">
        <f>Plan4!F50</f>
        <v>1.05106199</v>
      </c>
      <c r="K51" s="251">
        <f t="shared" si="4"/>
        <v>27.41</v>
      </c>
      <c r="L51" s="1">
        <f t="shared" si="5"/>
        <v>47.73</v>
      </c>
      <c r="M51" s="251">
        <f t="shared" si="6"/>
        <v>13.08</v>
      </c>
      <c r="N51" s="251">
        <f t="shared" si="7"/>
        <v>40.49</v>
      </c>
      <c r="P51" s="289">
        <f t="shared" si="8"/>
        <v>2.76</v>
      </c>
    </row>
    <row r="52" spans="1:16" s="4" customFormat="1" ht="10.5">
      <c r="A52" s="250">
        <f>Rasc!A52</f>
        <v>39539</v>
      </c>
      <c r="B52" s="39">
        <v>28.57</v>
      </c>
      <c r="C52" s="39">
        <f>Rasc!D52</f>
        <v>3.8</v>
      </c>
      <c r="D52" s="369">
        <v>20</v>
      </c>
      <c r="E52" s="201">
        <f t="shared" si="0"/>
        <v>21.71</v>
      </c>
      <c r="F52" s="201">
        <v>0</v>
      </c>
      <c r="G52" s="201">
        <f t="shared" si="1"/>
        <v>21.71</v>
      </c>
      <c r="H52" s="251">
        <f t="shared" si="2"/>
        <v>2.43</v>
      </c>
      <c r="I52" s="251">
        <f t="shared" si="3"/>
        <v>24.14</v>
      </c>
      <c r="J52" s="253">
        <f>Plan4!F51</f>
        <v>1.05005918</v>
      </c>
      <c r="K52" s="251">
        <f t="shared" si="4"/>
        <v>25.35</v>
      </c>
      <c r="L52" s="1">
        <f t="shared" si="5"/>
        <v>47.73</v>
      </c>
      <c r="M52" s="251">
        <f t="shared" si="6"/>
        <v>12.1</v>
      </c>
      <c r="N52" s="251">
        <f t="shared" si="7"/>
        <v>37.45</v>
      </c>
      <c r="P52" s="289">
        <f t="shared" si="8"/>
        <v>2.55</v>
      </c>
    </row>
    <row r="53" spans="1:16" s="4" customFormat="1" ht="10.5">
      <c r="A53" s="250">
        <f>Rasc!A53</f>
        <v>39569</v>
      </c>
      <c r="B53" s="39">
        <v>29.71</v>
      </c>
      <c r="C53" s="39">
        <f>Rasc!D53</f>
        <v>3.8</v>
      </c>
      <c r="D53" s="369">
        <v>20</v>
      </c>
      <c r="E53" s="201">
        <f t="shared" si="0"/>
        <v>22.58</v>
      </c>
      <c r="F53" s="201">
        <v>0</v>
      </c>
      <c r="G53" s="201">
        <f t="shared" si="1"/>
        <v>22.58</v>
      </c>
      <c r="H53" s="251">
        <f t="shared" si="2"/>
        <v>2.53</v>
      </c>
      <c r="I53" s="251">
        <f t="shared" si="3"/>
        <v>25.11</v>
      </c>
      <c r="J53" s="253">
        <f>Plan4!F52</f>
        <v>1.04928691</v>
      </c>
      <c r="K53" s="251">
        <f t="shared" si="4"/>
        <v>26.35</v>
      </c>
      <c r="L53" s="1">
        <f t="shared" si="5"/>
        <v>47.73</v>
      </c>
      <c r="M53" s="251">
        <f t="shared" si="6"/>
        <v>12.58</v>
      </c>
      <c r="N53" s="251">
        <f t="shared" si="7"/>
        <v>38.93</v>
      </c>
      <c r="P53" s="289">
        <f t="shared" si="8"/>
        <v>2.65</v>
      </c>
    </row>
    <row r="54" spans="1:16" s="4" customFormat="1" ht="10.5">
      <c r="A54" s="250">
        <f>Rasc!A54</f>
        <v>39600</v>
      </c>
      <c r="B54" s="39">
        <v>29.71</v>
      </c>
      <c r="C54" s="39">
        <f>Rasc!D54</f>
        <v>4.06</v>
      </c>
      <c r="D54" s="369">
        <v>20</v>
      </c>
      <c r="E54" s="201">
        <f t="shared" si="0"/>
        <v>24.12</v>
      </c>
      <c r="F54" s="201">
        <v>0</v>
      </c>
      <c r="G54" s="201">
        <f t="shared" si="1"/>
        <v>24.12</v>
      </c>
      <c r="H54" s="251">
        <f t="shared" si="2"/>
        <v>2.7</v>
      </c>
      <c r="I54" s="251">
        <f t="shared" si="3"/>
        <v>26.82</v>
      </c>
      <c r="J54" s="253">
        <f>Plan4!F53</f>
        <v>1.0480858</v>
      </c>
      <c r="K54" s="251">
        <f t="shared" si="4"/>
        <v>28.11</v>
      </c>
      <c r="L54" s="1">
        <f t="shared" si="5"/>
        <v>47.73</v>
      </c>
      <c r="M54" s="251">
        <f t="shared" si="6"/>
        <v>13.42</v>
      </c>
      <c r="N54" s="251">
        <f t="shared" si="7"/>
        <v>41.53</v>
      </c>
      <c r="P54" s="289">
        <f t="shared" si="8"/>
        <v>2.83</v>
      </c>
    </row>
    <row r="55" spans="1:16" s="4" customFormat="1" ht="10.5">
      <c r="A55" s="250">
        <f>Rasc!A55</f>
        <v>39630</v>
      </c>
      <c r="B55" s="39">
        <v>29.71</v>
      </c>
      <c r="C55" s="39">
        <f>Rasc!D55</f>
        <v>4.06</v>
      </c>
      <c r="D55" s="369">
        <v>20</v>
      </c>
      <c r="E55" s="201">
        <f t="shared" si="0"/>
        <v>24.12</v>
      </c>
      <c r="F55" s="201">
        <v>0</v>
      </c>
      <c r="G55" s="201">
        <f t="shared" si="1"/>
        <v>24.12</v>
      </c>
      <c r="H55" s="251">
        <f t="shared" si="2"/>
        <v>2.7</v>
      </c>
      <c r="I55" s="251">
        <f t="shared" si="3"/>
        <v>26.82</v>
      </c>
      <c r="J55" s="253">
        <f>Plan4!F54</f>
        <v>1.0460836</v>
      </c>
      <c r="K55" s="251">
        <f t="shared" si="4"/>
        <v>28.06</v>
      </c>
      <c r="L55" s="1">
        <f t="shared" si="5"/>
        <v>47.73</v>
      </c>
      <c r="M55" s="251">
        <f t="shared" si="6"/>
        <v>13.39</v>
      </c>
      <c r="N55" s="251">
        <f t="shared" si="7"/>
        <v>41.45</v>
      </c>
      <c r="P55" s="289">
        <f t="shared" si="8"/>
        <v>2.82</v>
      </c>
    </row>
    <row r="56" spans="1:16" s="4" customFormat="1" ht="10.5">
      <c r="A56" s="250">
        <f>Rasc!A56</f>
        <v>39661</v>
      </c>
      <c r="B56" s="39">
        <v>17.14</v>
      </c>
      <c r="C56" s="39">
        <f>Rasc!D56</f>
        <v>4.06</v>
      </c>
      <c r="D56" s="369">
        <v>20</v>
      </c>
      <c r="E56" s="201">
        <f t="shared" si="0"/>
        <v>13.92</v>
      </c>
      <c r="F56" s="201">
        <v>0</v>
      </c>
      <c r="G56" s="201">
        <f t="shared" si="1"/>
        <v>13.92</v>
      </c>
      <c r="H56" s="251">
        <f t="shared" si="2"/>
        <v>1.56</v>
      </c>
      <c r="I56" s="251">
        <f>G56+H56</f>
        <v>15.48</v>
      </c>
      <c r="J56" s="253">
        <f>Plan4!F55</f>
        <v>1.04443965</v>
      </c>
      <c r="K56" s="251">
        <f t="shared" si="4"/>
        <v>16.17</v>
      </c>
      <c r="L56" s="1">
        <f t="shared" si="5"/>
        <v>47.73</v>
      </c>
      <c r="M56" s="251">
        <f t="shared" si="6"/>
        <v>7.72</v>
      </c>
      <c r="N56" s="251">
        <f t="shared" si="7"/>
        <v>23.89</v>
      </c>
      <c r="P56" s="289">
        <f t="shared" si="8"/>
        <v>1.63</v>
      </c>
    </row>
    <row r="57" spans="4:10" s="4" customFormat="1" ht="10.5">
      <c r="D57" s="370"/>
      <c r="J57"/>
    </row>
    <row r="58" spans="1:16" s="195" customFormat="1" ht="10.5">
      <c r="A58" s="267"/>
      <c r="B58" s="267"/>
      <c r="C58" s="267"/>
      <c r="D58" s="371"/>
      <c r="E58" s="269">
        <f>SUM(E20:E56)</f>
        <v>670.69</v>
      </c>
      <c r="F58" s="269">
        <f>SUM(F20:F56)</f>
        <v>0</v>
      </c>
      <c r="G58" s="269">
        <f>SUM(G20:G56)</f>
        <v>670.69</v>
      </c>
      <c r="H58" s="269">
        <f>SUM(H20:H56)</f>
        <v>75.12</v>
      </c>
      <c r="I58" s="269">
        <f>SUM(I20:I56)</f>
        <v>745.81</v>
      </c>
      <c r="J58" s="267"/>
      <c r="K58" s="269">
        <f>SUM(K20:K56)</f>
        <v>794.79</v>
      </c>
      <c r="L58" s="268"/>
      <c r="M58" s="269">
        <f>SUM(M20:M56)</f>
        <v>379.35</v>
      </c>
      <c r="N58" s="343">
        <f>SUM(N20:N56)</f>
        <v>1174.14</v>
      </c>
      <c r="P58" s="274">
        <f>SUM(P20:P56)</f>
        <v>80.06</v>
      </c>
    </row>
    <row r="59" spans="1:14" s="8" customFormat="1" ht="11.25" customHeight="1">
      <c r="A59"/>
      <c r="B59"/>
      <c r="C59"/>
      <c r="D59" s="372"/>
      <c r="E59"/>
      <c r="F59"/>
      <c r="G59"/>
      <c r="H59"/>
      <c r="I59"/>
      <c r="J59"/>
      <c r="K59"/>
      <c r="L59"/>
      <c r="M59"/>
      <c r="N59"/>
    </row>
    <row r="60" ht="10.5">
      <c r="D60" s="372"/>
    </row>
    <row r="61" spans="4:11" s="288" customFormat="1" ht="10.5">
      <c r="D61" s="373"/>
      <c r="H61" s="174"/>
      <c r="I61" s="174"/>
      <c r="J61" s="174"/>
      <c r="K61" s="174" t="s">
        <v>319</v>
      </c>
    </row>
    <row r="62" spans="4:11" ht="12.75">
      <c r="D62" s="372"/>
      <c r="H62" s="408"/>
      <c r="I62" s="174"/>
      <c r="J62" s="408" t="s">
        <v>320</v>
      </c>
      <c r="K62" s="174"/>
    </row>
    <row r="63" ht="10.5">
      <c r="D63" s="372"/>
    </row>
    <row r="64" ht="10.5">
      <c r="D64" s="372"/>
    </row>
    <row r="65" ht="10.5">
      <c r="D65" s="372"/>
    </row>
    <row r="66" ht="10.5">
      <c r="D66" s="372"/>
    </row>
    <row r="67" ht="10.5">
      <c r="D67" s="372"/>
    </row>
    <row r="68" ht="10.5">
      <c r="D68" s="372"/>
    </row>
    <row r="69" ht="10.5">
      <c r="D69" s="372"/>
    </row>
    <row r="70" ht="10.5">
      <c r="D70" s="372"/>
    </row>
    <row r="71" ht="10.5">
      <c r="D71" s="372"/>
    </row>
    <row r="72" ht="10.5">
      <c r="D72" s="372"/>
    </row>
    <row r="73" ht="10.5">
      <c r="D73" s="372"/>
    </row>
    <row r="74" ht="10.5">
      <c r="D74" s="372"/>
    </row>
    <row r="75" ht="10.5">
      <c r="D75" s="372"/>
    </row>
    <row r="76" ht="10.5">
      <c r="D76" s="372"/>
    </row>
    <row r="77" ht="10.5">
      <c r="D77" s="372"/>
    </row>
    <row r="78" ht="10.5">
      <c r="D78" s="372"/>
    </row>
    <row r="79" ht="10.5">
      <c r="D79" s="372"/>
    </row>
    <row r="80" ht="10.5">
      <c r="D80" s="372"/>
    </row>
    <row r="81" ht="10.5">
      <c r="D81" s="372"/>
    </row>
    <row r="82" ht="10.5">
      <c r="D82" s="372"/>
    </row>
    <row r="83" ht="10.5">
      <c r="D83" s="372"/>
    </row>
    <row r="84" ht="10.5">
      <c r="D84" s="372"/>
    </row>
    <row r="85" ht="10.5">
      <c r="D85" s="372"/>
    </row>
    <row r="86" ht="10.5">
      <c r="D86" s="372"/>
    </row>
    <row r="87" ht="10.5">
      <c r="D87" s="372"/>
    </row>
    <row r="88" ht="10.5">
      <c r="D88" s="372"/>
    </row>
    <row r="89" ht="10.5">
      <c r="D89" s="372"/>
    </row>
    <row r="90" ht="10.5">
      <c r="D90" s="372"/>
    </row>
    <row r="91" ht="10.5">
      <c r="D91" s="372"/>
    </row>
    <row r="92" ht="10.5">
      <c r="D92" s="372"/>
    </row>
    <row r="93" ht="10.5">
      <c r="D93" s="372"/>
    </row>
    <row r="94" ht="10.5">
      <c r="D94" s="372"/>
    </row>
    <row r="95" ht="10.5">
      <c r="D95" s="372"/>
    </row>
    <row r="96" ht="10.5">
      <c r="D96" s="372"/>
    </row>
    <row r="97" ht="10.5">
      <c r="D97" s="372"/>
    </row>
    <row r="98" ht="10.5">
      <c r="D98" s="372"/>
    </row>
    <row r="99" ht="10.5">
      <c r="D99" s="372"/>
    </row>
    <row r="100" ht="10.5">
      <c r="D100" s="372"/>
    </row>
    <row r="101" ht="10.5">
      <c r="D101" s="372"/>
    </row>
    <row r="102" ht="10.5">
      <c r="D102" s="372"/>
    </row>
    <row r="103" ht="10.5">
      <c r="D103" s="372"/>
    </row>
    <row r="104" ht="10.5">
      <c r="D104" s="372"/>
    </row>
    <row r="105" ht="10.5">
      <c r="D105" s="372"/>
    </row>
    <row r="106" ht="10.5">
      <c r="D106" s="372"/>
    </row>
    <row r="107" ht="10.5">
      <c r="D107" s="372"/>
    </row>
    <row r="108" ht="10.5">
      <c r="D108" s="372"/>
    </row>
    <row r="109" ht="10.5">
      <c r="D109" s="372"/>
    </row>
    <row r="110" ht="10.5">
      <c r="D110" s="372"/>
    </row>
    <row r="111" ht="10.5">
      <c r="D111" s="372"/>
    </row>
    <row r="112" ht="10.5">
      <c r="D112" s="372"/>
    </row>
    <row r="113" ht="10.5">
      <c r="D113" s="372"/>
    </row>
    <row r="114" ht="10.5">
      <c r="D114" s="372"/>
    </row>
    <row r="115" ht="10.5">
      <c r="D115" s="372"/>
    </row>
    <row r="116" ht="10.5">
      <c r="D116" s="372"/>
    </row>
    <row r="117" ht="10.5">
      <c r="D117" s="372"/>
    </row>
    <row r="118" ht="10.5">
      <c r="D118" s="372"/>
    </row>
    <row r="119" ht="10.5">
      <c r="D119" s="372"/>
    </row>
    <row r="120" ht="10.5">
      <c r="D120" s="372"/>
    </row>
    <row r="121" ht="10.5">
      <c r="D121" s="372"/>
    </row>
    <row r="122" ht="10.5">
      <c r="D122" s="372"/>
    </row>
    <row r="123" ht="10.5">
      <c r="D123" s="372"/>
    </row>
    <row r="124" ht="10.5">
      <c r="D124" s="372"/>
    </row>
    <row r="125" ht="10.5">
      <c r="D125" s="372"/>
    </row>
    <row r="126" ht="10.5">
      <c r="D126" s="372"/>
    </row>
    <row r="127" ht="10.5">
      <c r="D127" s="372"/>
    </row>
    <row r="128" ht="10.5">
      <c r="D128" s="372"/>
    </row>
    <row r="129" ht="10.5">
      <c r="D129" s="372"/>
    </row>
    <row r="130" ht="10.5">
      <c r="D130" s="372"/>
    </row>
    <row r="131" ht="10.5">
      <c r="D131" s="372"/>
    </row>
    <row r="132" ht="10.5">
      <c r="D132" s="372"/>
    </row>
    <row r="133" ht="10.5">
      <c r="D133" s="372"/>
    </row>
    <row r="134" ht="10.5">
      <c r="D134" s="372"/>
    </row>
    <row r="135" ht="10.5">
      <c r="D135" s="372"/>
    </row>
    <row r="136" ht="10.5">
      <c r="D136" s="372"/>
    </row>
    <row r="137" ht="10.5">
      <c r="D137" s="372"/>
    </row>
    <row r="138" ht="10.5">
      <c r="D138" s="372"/>
    </row>
    <row r="139" ht="10.5">
      <c r="D139" s="372"/>
    </row>
    <row r="140" ht="10.5">
      <c r="D140" s="372"/>
    </row>
    <row r="141" ht="10.5">
      <c r="D141" s="372"/>
    </row>
    <row r="142" ht="10.5">
      <c r="D142" s="372"/>
    </row>
    <row r="143" ht="10.5">
      <c r="D143" s="372"/>
    </row>
    <row r="144" ht="10.5">
      <c r="D144" s="372"/>
    </row>
    <row r="145" ht="10.5">
      <c r="D145" s="372"/>
    </row>
    <row r="146" ht="10.5">
      <c r="D146" s="372"/>
    </row>
    <row r="147" ht="10.5">
      <c r="D147" s="372"/>
    </row>
    <row r="148" ht="10.5">
      <c r="D148" s="372"/>
    </row>
    <row r="149" ht="10.5">
      <c r="D149" s="372"/>
    </row>
    <row r="150" ht="10.5">
      <c r="D150" s="372"/>
    </row>
    <row r="151" ht="10.5">
      <c r="D151" s="372"/>
    </row>
    <row r="152" ht="10.5">
      <c r="D152" s="372"/>
    </row>
    <row r="153" ht="10.5">
      <c r="D153" s="372"/>
    </row>
    <row r="154" ht="10.5">
      <c r="D154" s="372"/>
    </row>
    <row r="155" ht="10.5">
      <c r="D155" s="372"/>
    </row>
    <row r="156" ht="10.5">
      <c r="D156" s="372"/>
    </row>
    <row r="157" ht="10.5">
      <c r="D157" s="372"/>
    </row>
    <row r="158" ht="10.5">
      <c r="D158" s="372"/>
    </row>
    <row r="159" ht="10.5">
      <c r="D159" s="372"/>
    </row>
    <row r="160" ht="10.5">
      <c r="D160" s="372"/>
    </row>
    <row r="161" ht="10.5">
      <c r="D161" s="372"/>
    </row>
    <row r="162" ht="10.5">
      <c r="D162" s="372"/>
    </row>
    <row r="163" ht="10.5">
      <c r="D163" s="372"/>
    </row>
    <row r="164" ht="10.5">
      <c r="D164" s="372"/>
    </row>
    <row r="165" ht="10.5">
      <c r="D165" s="372"/>
    </row>
    <row r="166" ht="10.5">
      <c r="D166" s="372"/>
    </row>
    <row r="167" ht="10.5">
      <c r="D167" s="372"/>
    </row>
    <row r="168" ht="10.5">
      <c r="D168" s="372"/>
    </row>
    <row r="169" ht="10.5">
      <c r="D169" s="372"/>
    </row>
    <row r="170" ht="10.5">
      <c r="D170" s="372"/>
    </row>
    <row r="171" ht="10.5">
      <c r="D171" s="372"/>
    </row>
    <row r="172" ht="10.5">
      <c r="D172" s="372"/>
    </row>
    <row r="173" ht="10.5">
      <c r="D173" s="372"/>
    </row>
    <row r="174" ht="10.5">
      <c r="D174" s="372"/>
    </row>
    <row r="175" ht="10.5">
      <c r="D175" s="372"/>
    </row>
    <row r="176" ht="10.5">
      <c r="D176" s="372"/>
    </row>
    <row r="177" ht="10.5">
      <c r="D177" s="372"/>
    </row>
    <row r="178" ht="10.5">
      <c r="D178" s="372"/>
    </row>
    <row r="179" ht="10.5">
      <c r="D179" s="372"/>
    </row>
    <row r="180" ht="10.5">
      <c r="D180" s="372"/>
    </row>
    <row r="181" ht="10.5">
      <c r="D181" s="372"/>
    </row>
    <row r="182" ht="10.5">
      <c r="D182" s="372"/>
    </row>
    <row r="183" ht="10.5">
      <c r="D183" s="372"/>
    </row>
    <row r="184" ht="10.5">
      <c r="D184" s="372"/>
    </row>
    <row r="185" ht="10.5">
      <c r="D185" s="372"/>
    </row>
    <row r="186" ht="10.5">
      <c r="D186" s="372"/>
    </row>
    <row r="187" ht="10.5">
      <c r="D187" s="372"/>
    </row>
    <row r="188" ht="10.5">
      <c r="D188" s="372"/>
    </row>
    <row r="189" ht="10.5">
      <c r="D189" s="372"/>
    </row>
    <row r="190" ht="10.5">
      <c r="D190" s="372"/>
    </row>
    <row r="191" ht="10.5">
      <c r="D191" s="372"/>
    </row>
    <row r="192" ht="10.5">
      <c r="D192" s="372"/>
    </row>
    <row r="193" ht="10.5">
      <c r="D193" s="372"/>
    </row>
    <row r="194" ht="10.5">
      <c r="D194" s="372"/>
    </row>
    <row r="195" ht="10.5">
      <c r="D195" s="372"/>
    </row>
    <row r="196" ht="10.5">
      <c r="D196" s="372"/>
    </row>
    <row r="197" ht="10.5">
      <c r="D197" s="372"/>
    </row>
    <row r="198" ht="10.5">
      <c r="D198" s="372"/>
    </row>
    <row r="199" ht="10.5">
      <c r="D199" s="372"/>
    </row>
    <row r="200" ht="10.5">
      <c r="D200" s="372"/>
    </row>
    <row r="201" ht="10.5">
      <c r="D201" s="372"/>
    </row>
    <row r="202" ht="10.5">
      <c r="D202" s="372"/>
    </row>
    <row r="203" ht="10.5">
      <c r="D203" s="372"/>
    </row>
    <row r="204" ht="10.5">
      <c r="D204" s="372"/>
    </row>
    <row r="205" ht="10.5">
      <c r="D205" s="372"/>
    </row>
    <row r="206" ht="10.5">
      <c r="D206" s="372"/>
    </row>
    <row r="207" ht="10.5">
      <c r="D207" s="372"/>
    </row>
    <row r="208" ht="10.5">
      <c r="D208" s="372"/>
    </row>
    <row r="209" ht="10.5">
      <c r="D209" s="372"/>
    </row>
    <row r="210" ht="10.5">
      <c r="D210" s="372"/>
    </row>
    <row r="211" ht="10.5">
      <c r="D211" s="372"/>
    </row>
    <row r="212" ht="10.5">
      <c r="D212" s="372"/>
    </row>
    <row r="213" ht="10.5">
      <c r="D213" s="372"/>
    </row>
    <row r="214" ht="10.5">
      <c r="D214" s="372"/>
    </row>
    <row r="215" ht="10.5">
      <c r="D215" s="372"/>
    </row>
    <row r="216" ht="10.5">
      <c r="D216" s="372"/>
    </row>
    <row r="217" ht="10.5">
      <c r="D217" s="372"/>
    </row>
    <row r="218" ht="10.5">
      <c r="D218" s="372"/>
    </row>
    <row r="219" ht="10.5">
      <c r="D219" s="372"/>
    </row>
    <row r="220" ht="10.5">
      <c r="D220" s="372"/>
    </row>
    <row r="221" ht="10.5">
      <c r="D221" s="372"/>
    </row>
    <row r="222" ht="10.5">
      <c r="D222" s="372"/>
    </row>
    <row r="223" ht="10.5">
      <c r="D223" s="372"/>
    </row>
    <row r="224" ht="10.5">
      <c r="D224" s="372"/>
    </row>
    <row r="225" ht="10.5">
      <c r="D225" s="372"/>
    </row>
    <row r="226" ht="10.5">
      <c r="D226" s="372"/>
    </row>
    <row r="227" ht="10.5">
      <c r="D227" s="372"/>
    </row>
    <row r="228" ht="10.5">
      <c r="D228" s="372"/>
    </row>
    <row r="229" ht="10.5">
      <c r="D229" s="372"/>
    </row>
    <row r="230" ht="10.5">
      <c r="D230" s="372"/>
    </row>
    <row r="231" ht="10.5">
      <c r="D231" s="372"/>
    </row>
    <row r="232" ht="10.5">
      <c r="D232" s="372"/>
    </row>
    <row r="233" ht="10.5">
      <c r="D233" s="372"/>
    </row>
    <row r="234" ht="10.5">
      <c r="D234" s="372"/>
    </row>
    <row r="235" ht="10.5">
      <c r="D235" s="372"/>
    </row>
    <row r="236" ht="10.5">
      <c r="D236" s="372"/>
    </row>
    <row r="237" ht="10.5">
      <c r="D237" s="372"/>
    </row>
    <row r="238" ht="10.5"/>
  </sheetData>
  <sheetProtection/>
  <hyperlinks>
    <hyperlink ref="J62" r:id="rId1" display="www.sentenca.com.br"/>
  </hyperlinks>
  <printOptions/>
  <pageMargins left="0.9055118110236221" right="0.5118110236220472" top="0.7874015748031497" bottom="0.5905511811023623" header="0.31496062992125984" footer="0.31496062992125984"/>
  <pageSetup horizontalDpi="600" verticalDpi="600" orientation="landscape" paperSize="9" r:id="rId2"/>
  <headerFooter>
    <oddHeader>&amp;R
Anexo: 03
Folha : 0&amp;P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S241"/>
  <sheetViews>
    <sheetView showGridLines="0" workbookViewId="0" topLeftCell="A37">
      <selection activeCell="G75" sqref="G75"/>
    </sheetView>
  </sheetViews>
  <sheetFormatPr defaultColWidth="9.33203125" defaultRowHeight="10.5"/>
  <cols>
    <col min="1" max="1" width="8" style="21" customWidth="1"/>
    <col min="2" max="2" width="11.66015625" style="19" customWidth="1"/>
    <col min="3" max="3" width="11.83203125" style="19" customWidth="1"/>
    <col min="4" max="4" width="9.33203125" style="19" customWidth="1"/>
    <col min="5" max="5" width="11.66015625" style="19" customWidth="1"/>
    <col min="6" max="6" width="6.16015625" style="19" customWidth="1"/>
    <col min="7" max="7" width="7.16015625" style="19" customWidth="1"/>
    <col min="8" max="8" width="10.83203125" style="19" customWidth="1"/>
    <col min="9" max="9" width="11" style="4" customWidth="1"/>
    <col min="10" max="10" width="10.5" style="4" customWidth="1"/>
    <col min="11" max="11" width="12" style="4" customWidth="1"/>
    <col min="12" max="12" width="11" style="4" customWidth="1"/>
    <col min="13" max="13" width="12.5" style="4" customWidth="1"/>
    <col min="14" max="14" width="11.16015625" style="4" customWidth="1"/>
    <col min="15" max="15" width="12.66015625" style="19" customWidth="1"/>
    <col min="16" max="16" width="11.16015625" style="19" customWidth="1"/>
    <col min="17" max="17" width="12" style="19" customWidth="1"/>
    <col min="18" max="18" width="9.33203125" style="19" customWidth="1"/>
    <col min="19" max="19" width="14.16015625" style="277" customWidth="1"/>
    <col min="20" max="16384" width="9.33203125" style="19" customWidth="1"/>
  </cols>
  <sheetData>
    <row r="1" spans="1:4" s="406" customFormat="1" ht="14.25" customHeight="1">
      <c r="A1" s="405" t="s">
        <v>334</v>
      </c>
      <c r="B1" s="405"/>
      <c r="C1" s="405"/>
      <c r="D1" s="405"/>
    </row>
    <row r="2" spans="1:4" s="341" customFormat="1" ht="10.5" customHeight="1">
      <c r="A2" s="174"/>
      <c r="B2" s="407"/>
      <c r="C2" s="174"/>
      <c r="D2" s="174"/>
    </row>
    <row r="3" spans="1:4" s="341" customFormat="1" ht="10.5" customHeight="1">
      <c r="A3" s="174"/>
      <c r="B3" s="407"/>
      <c r="C3" s="174"/>
      <c r="D3" s="174"/>
    </row>
    <row r="4" spans="1:16" ht="10.5">
      <c r="A4" s="19" t="s">
        <v>112</v>
      </c>
      <c r="I4" s="118"/>
      <c r="J4" s="118"/>
      <c r="K4" s="118"/>
      <c r="L4" s="118"/>
      <c r="M4" s="118"/>
      <c r="N4" s="118"/>
      <c r="O4"/>
      <c r="P4"/>
    </row>
    <row r="5" spans="1:16" ht="10.5">
      <c r="A5" s="19"/>
      <c r="I5" s="118"/>
      <c r="J5" s="118"/>
      <c r="K5" s="118"/>
      <c r="L5" s="118"/>
      <c r="M5" s="118"/>
      <c r="N5" s="118"/>
      <c r="O5"/>
      <c r="P5"/>
    </row>
    <row r="6" spans="1:7" s="183" customFormat="1" ht="11.25" customHeight="1">
      <c r="A6" s="282" t="s">
        <v>322</v>
      </c>
      <c r="B6" s="93"/>
      <c r="C6" s="283"/>
      <c r="D6" s="283"/>
      <c r="E6" s="283"/>
      <c r="F6" s="283"/>
      <c r="G6" s="283"/>
    </row>
    <row r="7" spans="1:7" s="183" customFormat="1" ht="11.25" customHeight="1">
      <c r="A7" s="284" t="s">
        <v>323</v>
      </c>
      <c r="B7" s="48"/>
      <c r="C7" s="283"/>
      <c r="D7" s="283"/>
      <c r="E7" s="283"/>
      <c r="F7" s="283"/>
      <c r="G7" s="283"/>
    </row>
    <row r="8" spans="1:7" s="183" customFormat="1" ht="11.25" customHeight="1">
      <c r="A8" s="282" t="s">
        <v>321</v>
      </c>
      <c r="B8" s="93"/>
      <c r="C8" s="283"/>
      <c r="D8" s="283"/>
      <c r="E8" s="283"/>
      <c r="F8" s="283"/>
      <c r="G8" s="283"/>
    </row>
    <row r="9" spans="1:7" s="183" customFormat="1" ht="11.25" customHeight="1">
      <c r="A9" s="284" t="s">
        <v>324</v>
      </c>
      <c r="B9" s="48"/>
      <c r="C9" s="283"/>
      <c r="D9" s="283"/>
      <c r="E9" s="283"/>
      <c r="F9" s="283"/>
      <c r="G9" s="283"/>
    </row>
    <row r="10" spans="9:16" ht="15" customHeight="1" thickBot="1">
      <c r="I10" s="8"/>
      <c r="J10" s="8"/>
      <c r="K10" s="8"/>
      <c r="L10" s="8"/>
      <c r="M10" s="8"/>
      <c r="N10" s="8"/>
      <c r="O10"/>
      <c r="P10"/>
    </row>
    <row r="11" spans="1:18" ht="12" thickBot="1" thickTop="1">
      <c r="A11" s="41" t="s">
        <v>3</v>
      </c>
      <c r="B11" s="20" t="s">
        <v>4</v>
      </c>
      <c r="C11" s="20" t="s">
        <v>5</v>
      </c>
      <c r="D11" s="20" t="s">
        <v>6</v>
      </c>
      <c r="E11" s="3" t="s">
        <v>7</v>
      </c>
      <c r="F11" s="3" t="s">
        <v>8</v>
      </c>
      <c r="G11" s="3" t="s">
        <v>9</v>
      </c>
      <c r="H11" s="3" t="s">
        <v>10</v>
      </c>
      <c r="I11" s="9" t="s">
        <v>11</v>
      </c>
      <c r="J11" s="9" t="s">
        <v>90</v>
      </c>
      <c r="K11" s="9" t="s">
        <v>109</v>
      </c>
      <c r="L11" s="9" t="s">
        <v>110</v>
      </c>
      <c r="M11" s="9" t="s">
        <v>143</v>
      </c>
      <c r="N11" s="9" t="s">
        <v>144</v>
      </c>
      <c r="O11" s="9" t="s">
        <v>146</v>
      </c>
      <c r="P11" s="9" t="s">
        <v>262</v>
      </c>
      <c r="Q11" s="9" t="s">
        <v>263</v>
      </c>
      <c r="R11" s="4"/>
    </row>
    <row r="12" spans="1:17" ht="12" thickBot="1" thickTop="1">
      <c r="A12" s="42"/>
      <c r="G12" s="7"/>
      <c r="H12" s="7"/>
      <c r="I12" s="7"/>
      <c r="J12" s="7"/>
      <c r="K12" s="7"/>
      <c r="L12" s="7"/>
      <c r="M12" s="5"/>
      <c r="N12" s="5"/>
      <c r="O12" s="5"/>
      <c r="P12" s="5"/>
      <c r="Q12" s="5"/>
    </row>
    <row r="13" spans="1:19" s="48" customFormat="1" ht="11.25" thickTop="1">
      <c r="A13" s="22" t="s">
        <v>1</v>
      </c>
      <c r="B13" s="191" t="s">
        <v>39</v>
      </c>
      <c r="C13" s="191" t="s">
        <v>39</v>
      </c>
      <c r="D13" s="191" t="s">
        <v>75</v>
      </c>
      <c r="E13" s="378" t="s">
        <v>238</v>
      </c>
      <c r="F13" s="47" t="s">
        <v>40</v>
      </c>
      <c r="G13" s="196" t="s">
        <v>280</v>
      </c>
      <c r="H13" s="196" t="s">
        <v>54</v>
      </c>
      <c r="I13" s="196" t="s">
        <v>43</v>
      </c>
      <c r="J13" s="196" t="s">
        <v>12</v>
      </c>
      <c r="K13" s="136" t="s">
        <v>111</v>
      </c>
      <c r="L13" s="136" t="s">
        <v>15</v>
      </c>
      <c r="M13" s="10" t="s">
        <v>13</v>
      </c>
      <c r="N13" s="10" t="s">
        <v>14</v>
      </c>
      <c r="O13" s="10" t="s">
        <v>37</v>
      </c>
      <c r="P13" s="10" t="s">
        <v>12</v>
      </c>
      <c r="Q13" s="11" t="s">
        <v>0</v>
      </c>
      <c r="S13" s="228"/>
    </row>
    <row r="14" spans="1:19" s="48" customFormat="1" ht="10.5">
      <c r="A14" s="25"/>
      <c r="B14" s="149" t="s">
        <v>174</v>
      </c>
      <c r="C14" s="149" t="s">
        <v>174</v>
      </c>
      <c r="D14" s="149" t="s">
        <v>240</v>
      </c>
      <c r="E14" s="151"/>
      <c r="F14" s="149" t="s">
        <v>166</v>
      </c>
      <c r="G14" s="193" t="s">
        <v>279</v>
      </c>
      <c r="H14" s="193" t="s">
        <v>167</v>
      </c>
      <c r="I14" s="193" t="s">
        <v>244</v>
      </c>
      <c r="J14" s="193" t="s">
        <v>281</v>
      </c>
      <c r="K14" s="202" t="s">
        <v>168</v>
      </c>
      <c r="L14" s="137" t="s">
        <v>103</v>
      </c>
      <c r="M14" s="12" t="s">
        <v>16</v>
      </c>
      <c r="N14" s="12" t="s">
        <v>15</v>
      </c>
      <c r="O14" s="12" t="s">
        <v>22</v>
      </c>
      <c r="P14" s="12" t="s">
        <v>17</v>
      </c>
      <c r="Q14" s="14" t="s">
        <v>18</v>
      </c>
      <c r="S14" s="228"/>
    </row>
    <row r="15" spans="1:19" s="48" customFormat="1" ht="10.5">
      <c r="A15" s="25"/>
      <c r="B15" s="149" t="s">
        <v>175</v>
      </c>
      <c r="C15" s="149" t="s">
        <v>175</v>
      </c>
      <c r="D15" s="149" t="s">
        <v>276</v>
      </c>
      <c r="E15" s="49"/>
      <c r="F15" s="139"/>
      <c r="G15" s="193" t="s">
        <v>89</v>
      </c>
      <c r="H15" s="193" t="s">
        <v>278</v>
      </c>
      <c r="I15" s="193" t="s">
        <v>160</v>
      </c>
      <c r="J15" s="193" t="s">
        <v>170</v>
      </c>
      <c r="K15" s="137"/>
      <c r="L15" s="202" t="s">
        <v>181</v>
      </c>
      <c r="M15" s="12" t="s">
        <v>20</v>
      </c>
      <c r="N15" s="12" t="s">
        <v>21</v>
      </c>
      <c r="O15" s="13" t="s">
        <v>25</v>
      </c>
      <c r="P15" s="12" t="s">
        <v>2</v>
      </c>
      <c r="Q15" s="14" t="s">
        <v>23</v>
      </c>
      <c r="S15" s="228"/>
    </row>
    <row r="16" spans="1:19" s="48" customFormat="1" ht="10.5">
      <c r="A16" s="25"/>
      <c r="B16" s="149" t="s">
        <v>245</v>
      </c>
      <c r="C16" s="149" t="s">
        <v>274</v>
      </c>
      <c r="D16" s="149"/>
      <c r="E16" s="159"/>
      <c r="F16" s="139"/>
      <c r="G16" s="137"/>
      <c r="H16" s="193" t="s">
        <v>170</v>
      </c>
      <c r="I16" s="193" t="s">
        <v>145</v>
      </c>
      <c r="J16" s="193"/>
      <c r="K16" s="137"/>
      <c r="L16" s="193" t="s">
        <v>101</v>
      </c>
      <c r="M16" s="12" t="s">
        <v>24</v>
      </c>
      <c r="N16" s="12"/>
      <c r="O16" s="15" t="s">
        <v>27</v>
      </c>
      <c r="P16" s="12"/>
      <c r="Q16" s="14" t="s">
        <v>26</v>
      </c>
      <c r="S16" s="228"/>
    </row>
    <row r="17" spans="1:19" s="48" customFormat="1" ht="10.5">
      <c r="A17" s="25"/>
      <c r="B17" s="149" t="s">
        <v>212</v>
      </c>
      <c r="C17" s="149" t="s">
        <v>161</v>
      </c>
      <c r="D17" s="149" t="s">
        <v>36</v>
      </c>
      <c r="E17" s="159"/>
      <c r="F17" s="139"/>
      <c r="G17" s="137"/>
      <c r="H17" s="193"/>
      <c r="I17" s="193" t="s">
        <v>329</v>
      </c>
      <c r="J17" s="193"/>
      <c r="K17" s="137"/>
      <c r="L17" s="137"/>
      <c r="M17" s="12"/>
      <c r="N17" s="12"/>
      <c r="O17" s="192" t="str">
        <f>'01'!P18</f>
        <v>10/08/2010 à</v>
      </c>
      <c r="P17" s="12"/>
      <c r="Q17" s="203" t="s">
        <v>170</v>
      </c>
      <c r="S17" s="228"/>
    </row>
    <row r="18" spans="1:19" s="48" customFormat="1" ht="11.25" thickBot="1">
      <c r="A18" s="27"/>
      <c r="B18" s="386" t="s">
        <v>273</v>
      </c>
      <c r="C18" s="387" t="s">
        <v>275</v>
      </c>
      <c r="D18" s="387" t="s">
        <v>275</v>
      </c>
      <c r="E18" s="388" t="s">
        <v>277</v>
      </c>
      <c r="F18" s="140"/>
      <c r="G18" s="138"/>
      <c r="H18" s="138"/>
      <c r="I18" s="153" t="s">
        <v>179</v>
      </c>
      <c r="J18" s="193" t="s">
        <v>282</v>
      </c>
      <c r="K18" s="153" t="s">
        <v>283</v>
      </c>
      <c r="L18" s="153" t="s">
        <v>284</v>
      </c>
      <c r="M18" s="17"/>
      <c r="N18" s="160" t="s">
        <v>285</v>
      </c>
      <c r="O18" s="91" t="s">
        <v>208</v>
      </c>
      <c r="P18" s="204" t="s">
        <v>286</v>
      </c>
      <c r="Q18" s="162" t="s">
        <v>287</v>
      </c>
      <c r="S18" s="228"/>
    </row>
    <row r="19" spans="1:19" s="48" customFormat="1" ht="12.75" customHeight="1" thickTop="1">
      <c r="A19" s="21"/>
      <c r="B19" s="19"/>
      <c r="C19" s="19"/>
      <c r="D19" s="19"/>
      <c r="E19" s="19"/>
      <c r="F19" s="19"/>
      <c r="G19" s="119"/>
      <c r="H19" s="119"/>
      <c r="I19" s="119"/>
      <c r="J19" s="119"/>
      <c r="K19" s="119"/>
      <c r="L19" s="119"/>
      <c r="M19"/>
      <c r="N19"/>
      <c r="S19" s="291" t="s">
        <v>211</v>
      </c>
    </row>
    <row r="20" spans="1:19" ht="10.5">
      <c r="A20" s="28">
        <f>'01'!A21</f>
        <v>38565</v>
      </c>
      <c r="B20" s="1">
        <f>'01'!K21</f>
        <v>587.11</v>
      </c>
      <c r="C20" s="385">
        <f>'02'!G20</f>
        <v>309.6</v>
      </c>
      <c r="D20" s="385">
        <f>'03'!G20</f>
        <v>14.15</v>
      </c>
      <c r="E20" s="385">
        <f>B20+C20+D20</f>
        <v>910.86</v>
      </c>
      <c r="F20" s="144">
        <v>27</v>
      </c>
      <c r="G20" s="144">
        <v>4</v>
      </c>
      <c r="H20" s="114">
        <f aca="true" t="shared" si="0" ref="H20:H56">IF(F20=0,0,B20/F20*G20)</f>
        <v>86.98</v>
      </c>
      <c r="I20" s="201">
        <v>47.52</v>
      </c>
      <c r="J20" s="201">
        <f>H20-I20</f>
        <v>39.46</v>
      </c>
      <c r="K20" s="114">
        <f>J20*11.2%</f>
        <v>4.42</v>
      </c>
      <c r="L20" s="114">
        <f>J20+K20</f>
        <v>43.88</v>
      </c>
      <c r="M20" s="134">
        <f>'01'!N21</f>
        <v>1.09955933</v>
      </c>
      <c r="N20" s="1">
        <f aca="true" t="shared" si="1" ref="N20:N56">L20*M20</f>
        <v>48.25</v>
      </c>
      <c r="O20" s="1">
        <f>'01'!P21</f>
        <v>47.73</v>
      </c>
      <c r="P20" s="1">
        <f aca="true" t="shared" si="2" ref="P20:P56">N20*O20%</f>
        <v>23.03</v>
      </c>
      <c r="Q20" s="1">
        <f aca="true" t="shared" si="3" ref="Q20:Q56">N20+P20</f>
        <v>71.28</v>
      </c>
      <c r="S20" s="292">
        <f aca="true" t="shared" si="4" ref="S20:S56">K20*M20</f>
        <v>4.86</v>
      </c>
    </row>
    <row r="21" spans="1:19" ht="10.5">
      <c r="A21" s="28">
        <f>'01'!A22</f>
        <v>38596</v>
      </c>
      <c r="B21" s="1">
        <f>'01'!K22</f>
        <v>876.95</v>
      </c>
      <c r="C21" s="385">
        <f>'02'!G21</f>
        <v>433.44</v>
      </c>
      <c r="D21" s="385">
        <f>'03'!G21</f>
        <v>19.66</v>
      </c>
      <c r="E21" s="385">
        <f aca="true" t="shared" si="5" ref="E21:E56">B21+C21+D21</f>
        <v>1330.05</v>
      </c>
      <c r="F21" s="144">
        <v>25</v>
      </c>
      <c r="G21" s="144">
        <v>5</v>
      </c>
      <c r="H21" s="114">
        <f t="shared" si="0"/>
        <v>175.39</v>
      </c>
      <c r="I21" s="201">
        <v>47.52</v>
      </c>
      <c r="J21" s="201">
        <f aca="true" t="shared" si="6" ref="J21:J56">H21-I21</f>
        <v>127.87</v>
      </c>
      <c r="K21" s="114">
        <f aca="true" t="shared" si="7" ref="K21:K56">J21*11.2%</f>
        <v>14.32</v>
      </c>
      <c r="L21" s="114">
        <f aca="true" t="shared" si="8" ref="L21:L56">J21+K21</f>
        <v>142.19</v>
      </c>
      <c r="M21" s="134">
        <f>'01'!N22</f>
        <v>1.09666742</v>
      </c>
      <c r="N21" s="1">
        <f t="shared" si="1"/>
        <v>155.94</v>
      </c>
      <c r="O21" s="1">
        <f>'01'!P22</f>
        <v>47.73</v>
      </c>
      <c r="P21" s="1">
        <f t="shared" si="2"/>
        <v>74.43</v>
      </c>
      <c r="Q21" s="1">
        <f t="shared" si="3"/>
        <v>230.37</v>
      </c>
      <c r="S21" s="292">
        <f t="shared" si="4"/>
        <v>15.7</v>
      </c>
    </row>
    <row r="22" spans="1:19" ht="10.5">
      <c r="A22" s="28">
        <f>'01'!A23</f>
        <v>38626</v>
      </c>
      <c r="B22" s="1">
        <f>'01'!K23</f>
        <v>295.57</v>
      </c>
      <c r="C22" s="385">
        <f>'02'!G22</f>
        <v>206.4</v>
      </c>
      <c r="D22" s="385">
        <f>'03'!G22</f>
        <v>8.65</v>
      </c>
      <c r="E22" s="385">
        <f t="shared" si="5"/>
        <v>510.62</v>
      </c>
      <c r="F22" s="144">
        <v>25</v>
      </c>
      <c r="G22" s="144">
        <v>6</v>
      </c>
      <c r="H22" s="114">
        <f t="shared" si="0"/>
        <v>70.94</v>
      </c>
      <c r="I22" s="201">
        <v>47.52</v>
      </c>
      <c r="J22" s="201">
        <f t="shared" si="6"/>
        <v>23.42</v>
      </c>
      <c r="K22" s="114">
        <f t="shared" si="7"/>
        <v>2.62</v>
      </c>
      <c r="L22" s="114">
        <f t="shared" si="8"/>
        <v>26.04</v>
      </c>
      <c r="M22" s="134">
        <f>'01'!N23</f>
        <v>1.09436925</v>
      </c>
      <c r="N22" s="1">
        <f t="shared" si="1"/>
        <v>28.5</v>
      </c>
      <c r="O22" s="1">
        <f>'01'!P23</f>
        <v>47.73</v>
      </c>
      <c r="P22" s="1">
        <f t="shared" si="2"/>
        <v>13.6</v>
      </c>
      <c r="Q22" s="1">
        <f t="shared" si="3"/>
        <v>42.1</v>
      </c>
      <c r="S22" s="292">
        <f t="shared" si="4"/>
        <v>2.87</v>
      </c>
    </row>
    <row r="23" spans="1:19" ht="10.5">
      <c r="A23" s="28">
        <f>'01'!A24</f>
        <v>38657</v>
      </c>
      <c r="B23" s="1">
        <f>'01'!K24</f>
        <v>649.91</v>
      </c>
      <c r="C23" s="385">
        <f>'02'!G23</f>
        <v>330.24</v>
      </c>
      <c r="D23" s="385">
        <f>'03'!G23</f>
        <v>15.73</v>
      </c>
      <c r="E23" s="385">
        <f t="shared" si="5"/>
        <v>995.88</v>
      </c>
      <c r="F23" s="144">
        <v>24</v>
      </c>
      <c r="G23" s="144">
        <v>6</v>
      </c>
      <c r="H23" s="114">
        <f t="shared" si="0"/>
        <v>162.48</v>
      </c>
      <c r="I23" s="201">
        <v>47.52</v>
      </c>
      <c r="J23" s="201">
        <f t="shared" si="6"/>
        <v>114.96</v>
      </c>
      <c r="K23" s="114">
        <f t="shared" si="7"/>
        <v>12.88</v>
      </c>
      <c r="L23" s="114">
        <f t="shared" si="8"/>
        <v>127.84</v>
      </c>
      <c r="M23" s="134">
        <f>'01'!N24</f>
        <v>1.09226227</v>
      </c>
      <c r="N23" s="1">
        <f t="shared" si="1"/>
        <v>139.63</v>
      </c>
      <c r="O23" s="1">
        <f>'01'!P24</f>
        <v>47.73</v>
      </c>
      <c r="P23" s="1">
        <f t="shared" si="2"/>
        <v>66.65</v>
      </c>
      <c r="Q23" s="1">
        <f t="shared" si="3"/>
        <v>206.28</v>
      </c>
      <c r="S23" s="292">
        <f t="shared" si="4"/>
        <v>14.07</v>
      </c>
    </row>
    <row r="24" spans="1:19" ht="10.5">
      <c r="A24" s="28">
        <f>'01'!A25</f>
        <v>38687</v>
      </c>
      <c r="B24" s="1">
        <f>'01'!K25</f>
        <v>938.87</v>
      </c>
      <c r="C24" s="385">
        <f>'02'!G24</f>
        <v>454.08</v>
      </c>
      <c r="D24" s="385">
        <f>'03'!G24</f>
        <v>20.44</v>
      </c>
      <c r="E24" s="385">
        <f t="shared" si="5"/>
        <v>1413.39</v>
      </c>
      <c r="F24" s="144">
        <v>27</v>
      </c>
      <c r="G24" s="144">
        <v>4</v>
      </c>
      <c r="H24" s="114">
        <f t="shared" si="0"/>
        <v>139.09</v>
      </c>
      <c r="I24" s="201">
        <v>47.52</v>
      </c>
      <c r="J24" s="201">
        <f t="shared" si="6"/>
        <v>91.57</v>
      </c>
      <c r="K24" s="114">
        <f t="shared" si="7"/>
        <v>10.26</v>
      </c>
      <c r="L24" s="114">
        <f t="shared" si="8"/>
        <v>101.83</v>
      </c>
      <c r="M24" s="134">
        <f>'01'!N25</f>
        <v>1.08978954</v>
      </c>
      <c r="N24" s="1">
        <f t="shared" si="1"/>
        <v>110.97</v>
      </c>
      <c r="O24" s="1">
        <f>'01'!P25</f>
        <v>47.73</v>
      </c>
      <c r="P24" s="1">
        <f t="shared" si="2"/>
        <v>52.97</v>
      </c>
      <c r="Q24" s="1">
        <f t="shared" si="3"/>
        <v>163.94</v>
      </c>
      <c r="S24" s="292">
        <f t="shared" si="4"/>
        <v>11.18</v>
      </c>
    </row>
    <row r="25" spans="1:19" ht="10.5">
      <c r="A25" s="28">
        <f>'01'!A26</f>
        <v>38718</v>
      </c>
      <c r="B25" s="1">
        <f>'01'!K26</f>
        <v>1055.83</v>
      </c>
      <c r="C25" s="385">
        <f>'02'!G25</f>
        <v>454.08</v>
      </c>
      <c r="D25" s="385">
        <f>'03'!G25</f>
        <v>21.23</v>
      </c>
      <c r="E25" s="385">
        <f t="shared" si="5"/>
        <v>1531.14</v>
      </c>
      <c r="F25" s="144">
        <v>26</v>
      </c>
      <c r="G25" s="144">
        <v>5</v>
      </c>
      <c r="H25" s="114">
        <f t="shared" si="0"/>
        <v>203.04</v>
      </c>
      <c r="I25" s="201">
        <v>47.52</v>
      </c>
      <c r="J25" s="201">
        <f t="shared" si="6"/>
        <v>155.52</v>
      </c>
      <c r="K25" s="114">
        <f t="shared" si="7"/>
        <v>17.42</v>
      </c>
      <c r="L25" s="114">
        <f t="shared" si="8"/>
        <v>172.94</v>
      </c>
      <c r="M25" s="134">
        <f>'01'!N26</f>
        <v>1.08726057</v>
      </c>
      <c r="N25" s="1">
        <f t="shared" si="1"/>
        <v>188.03</v>
      </c>
      <c r="O25" s="1">
        <f>'01'!P26</f>
        <v>47.73</v>
      </c>
      <c r="P25" s="1">
        <f t="shared" si="2"/>
        <v>89.75</v>
      </c>
      <c r="Q25" s="1">
        <f t="shared" si="3"/>
        <v>277.78</v>
      </c>
      <c r="S25" s="292">
        <f t="shared" si="4"/>
        <v>18.94</v>
      </c>
    </row>
    <row r="26" spans="1:19" ht="10.5">
      <c r="A26" s="28">
        <f>'01'!A27</f>
        <v>38749</v>
      </c>
      <c r="B26" s="1">
        <f>'01'!K27</f>
        <v>705.79</v>
      </c>
      <c r="C26" s="385">
        <f>'02'!G26</f>
        <v>350.88</v>
      </c>
      <c r="D26" s="385">
        <f>'03'!G26</f>
        <v>16.51</v>
      </c>
      <c r="E26" s="385">
        <f t="shared" si="5"/>
        <v>1073.18</v>
      </c>
      <c r="F26" s="144">
        <v>23</v>
      </c>
      <c r="G26" s="144">
        <v>5</v>
      </c>
      <c r="H26" s="114">
        <f t="shared" si="0"/>
        <v>153.43</v>
      </c>
      <c r="I26" s="201">
        <v>47.52</v>
      </c>
      <c r="J26" s="201">
        <f t="shared" si="6"/>
        <v>105.91</v>
      </c>
      <c r="K26" s="114">
        <f t="shared" si="7"/>
        <v>11.86</v>
      </c>
      <c r="L26" s="114">
        <f t="shared" si="8"/>
        <v>117.77</v>
      </c>
      <c r="M26" s="134">
        <f>'01'!N27</f>
        <v>1.08647288</v>
      </c>
      <c r="N26" s="1">
        <f t="shared" si="1"/>
        <v>127.95</v>
      </c>
      <c r="O26" s="1">
        <f>'01'!P27</f>
        <v>47.73</v>
      </c>
      <c r="P26" s="1">
        <f t="shared" si="2"/>
        <v>61.07</v>
      </c>
      <c r="Q26" s="1">
        <f t="shared" si="3"/>
        <v>189.02</v>
      </c>
      <c r="S26" s="292">
        <f t="shared" si="4"/>
        <v>12.89</v>
      </c>
    </row>
    <row r="27" spans="1:19" ht="10.5">
      <c r="A27" s="28">
        <f>'01'!A28</f>
        <v>38777</v>
      </c>
      <c r="B27" s="1">
        <f>'01'!K28</f>
        <v>424.93</v>
      </c>
      <c r="C27" s="385">
        <f>'02'!G27</f>
        <v>268.32</v>
      </c>
      <c r="D27" s="385">
        <f>'03'!G27</f>
        <v>12.58</v>
      </c>
      <c r="E27" s="385">
        <f t="shared" si="5"/>
        <v>705.83</v>
      </c>
      <c r="F27" s="144">
        <v>27</v>
      </c>
      <c r="G27" s="144">
        <v>4</v>
      </c>
      <c r="H27" s="114">
        <f t="shared" si="0"/>
        <v>62.95</v>
      </c>
      <c r="I27" s="201">
        <v>47.52</v>
      </c>
      <c r="J27" s="201">
        <f t="shared" si="6"/>
        <v>15.43</v>
      </c>
      <c r="K27" s="114">
        <f t="shared" si="7"/>
        <v>1.73</v>
      </c>
      <c r="L27" s="114">
        <f t="shared" si="8"/>
        <v>17.16</v>
      </c>
      <c r="M27" s="134">
        <f>'01'!N28</f>
        <v>1.08422528</v>
      </c>
      <c r="N27" s="1">
        <f t="shared" si="1"/>
        <v>18.61</v>
      </c>
      <c r="O27" s="1">
        <f>'01'!P28</f>
        <v>47.73</v>
      </c>
      <c r="P27" s="1">
        <f t="shared" si="2"/>
        <v>8.88</v>
      </c>
      <c r="Q27" s="1">
        <f t="shared" si="3"/>
        <v>27.49</v>
      </c>
      <c r="S27" s="292">
        <f t="shared" si="4"/>
        <v>1.88</v>
      </c>
    </row>
    <row r="28" spans="1:19" ht="10.5">
      <c r="A28" s="28">
        <f>'01'!A29</f>
        <v>38808</v>
      </c>
      <c r="B28" s="1">
        <f>'01'!K29</f>
        <v>677.45</v>
      </c>
      <c r="C28" s="385">
        <f>'02'!G28</f>
        <v>309.6</v>
      </c>
      <c r="D28" s="385">
        <f>'03'!G28</f>
        <v>14.94</v>
      </c>
      <c r="E28" s="385">
        <f t="shared" si="5"/>
        <v>1001.99</v>
      </c>
      <c r="F28" s="144">
        <v>23</v>
      </c>
      <c r="G28" s="144">
        <v>7</v>
      </c>
      <c r="H28" s="114">
        <f t="shared" si="0"/>
        <v>206.18</v>
      </c>
      <c r="I28" s="201">
        <v>47.52</v>
      </c>
      <c r="J28" s="201">
        <f t="shared" si="6"/>
        <v>158.66</v>
      </c>
      <c r="K28" s="114">
        <f t="shared" si="7"/>
        <v>17.77</v>
      </c>
      <c r="L28" s="114">
        <f t="shared" si="8"/>
        <v>176.43</v>
      </c>
      <c r="M28" s="134">
        <f>'01'!N29</f>
        <v>1.08329906</v>
      </c>
      <c r="N28" s="1">
        <f t="shared" si="1"/>
        <v>191.13</v>
      </c>
      <c r="O28" s="1">
        <f>'01'!P29</f>
        <v>47.73</v>
      </c>
      <c r="P28" s="1">
        <f t="shared" si="2"/>
        <v>91.23</v>
      </c>
      <c r="Q28" s="1">
        <f t="shared" si="3"/>
        <v>282.36</v>
      </c>
      <c r="S28" s="292">
        <f t="shared" si="4"/>
        <v>19.25</v>
      </c>
    </row>
    <row r="29" spans="1:19" ht="10.5">
      <c r="A29" s="28">
        <f>'01'!A30</f>
        <v>38838</v>
      </c>
      <c r="B29" s="1">
        <f>'01'!K30</f>
        <v>918.23</v>
      </c>
      <c r="C29" s="385">
        <f>'02'!G29</f>
        <v>433.44</v>
      </c>
      <c r="D29" s="385">
        <f>'03'!G29</f>
        <v>20.44</v>
      </c>
      <c r="E29" s="385">
        <f t="shared" si="5"/>
        <v>1372.11</v>
      </c>
      <c r="F29" s="144">
        <v>26</v>
      </c>
      <c r="G29" s="144">
        <v>5</v>
      </c>
      <c r="H29" s="114">
        <f t="shared" si="0"/>
        <v>176.58</v>
      </c>
      <c r="I29" s="201">
        <v>47.52</v>
      </c>
      <c r="J29" s="201">
        <f t="shared" si="6"/>
        <v>129.06</v>
      </c>
      <c r="K29" s="114">
        <f t="shared" si="7"/>
        <v>14.45</v>
      </c>
      <c r="L29" s="114">
        <f t="shared" si="8"/>
        <v>143.51</v>
      </c>
      <c r="M29" s="134">
        <f>'01'!N30</f>
        <v>1.08125764</v>
      </c>
      <c r="N29" s="1">
        <f t="shared" si="1"/>
        <v>155.17</v>
      </c>
      <c r="O29" s="1">
        <f>'01'!P30</f>
        <v>47.73</v>
      </c>
      <c r="P29" s="1">
        <f t="shared" si="2"/>
        <v>74.06</v>
      </c>
      <c r="Q29" s="1">
        <f t="shared" si="3"/>
        <v>229.23</v>
      </c>
      <c r="S29" s="292">
        <f t="shared" si="4"/>
        <v>15.62</v>
      </c>
    </row>
    <row r="30" spans="1:19" ht="10.5">
      <c r="A30" s="28">
        <f>'01'!A31</f>
        <v>38869</v>
      </c>
      <c r="B30" s="1">
        <f>'01'!K31</f>
        <v>756.25</v>
      </c>
      <c r="C30" s="385">
        <f>'02'!G30</f>
        <v>412.68</v>
      </c>
      <c r="D30" s="385">
        <f>'03'!G30</f>
        <v>16.96</v>
      </c>
      <c r="E30" s="385">
        <f t="shared" si="5"/>
        <v>1185.89</v>
      </c>
      <c r="F30" s="144">
        <v>25</v>
      </c>
      <c r="G30" s="144">
        <v>5</v>
      </c>
      <c r="H30" s="114">
        <f t="shared" si="0"/>
        <v>151.25</v>
      </c>
      <c r="I30" s="201">
        <v>49.9</v>
      </c>
      <c r="J30" s="201">
        <f t="shared" si="6"/>
        <v>101.35</v>
      </c>
      <c r="K30" s="114">
        <f t="shared" si="7"/>
        <v>11.35</v>
      </c>
      <c r="L30" s="114">
        <f t="shared" si="8"/>
        <v>112.7</v>
      </c>
      <c r="M30" s="134">
        <f>'01'!N31</f>
        <v>1.0791673</v>
      </c>
      <c r="N30" s="1">
        <f t="shared" si="1"/>
        <v>121.62</v>
      </c>
      <c r="O30" s="1">
        <f>'01'!P31</f>
        <v>47.73</v>
      </c>
      <c r="P30" s="1">
        <f t="shared" si="2"/>
        <v>58.05</v>
      </c>
      <c r="Q30" s="1">
        <f t="shared" si="3"/>
        <v>179.67</v>
      </c>
      <c r="S30" s="292">
        <f t="shared" si="4"/>
        <v>12.25</v>
      </c>
    </row>
    <row r="31" spans="1:19" ht="10.5">
      <c r="A31" s="28">
        <f>'01'!A32</f>
        <v>38899</v>
      </c>
      <c r="B31" s="1">
        <f>'01'!K32</f>
        <v>624.03</v>
      </c>
      <c r="C31" s="385">
        <f>'02'!G31</f>
        <v>282.36</v>
      </c>
      <c r="D31" s="385">
        <f>'03'!G31</f>
        <v>15.72</v>
      </c>
      <c r="E31" s="385">
        <f t="shared" si="5"/>
        <v>922.11</v>
      </c>
      <c r="F31" s="144">
        <v>26</v>
      </c>
      <c r="G31" s="144">
        <v>5</v>
      </c>
      <c r="H31" s="114">
        <f t="shared" si="0"/>
        <v>120.01</v>
      </c>
      <c r="I31" s="201">
        <v>49.9</v>
      </c>
      <c r="J31" s="201">
        <f t="shared" si="6"/>
        <v>70.11</v>
      </c>
      <c r="K31" s="114">
        <f t="shared" si="7"/>
        <v>7.85</v>
      </c>
      <c r="L31" s="114">
        <f t="shared" si="8"/>
        <v>77.96</v>
      </c>
      <c r="M31" s="134">
        <f>'01'!N32</f>
        <v>1.07728098</v>
      </c>
      <c r="N31" s="1">
        <f t="shared" si="1"/>
        <v>83.98</v>
      </c>
      <c r="O31" s="1">
        <f>'01'!P32</f>
        <v>47.73</v>
      </c>
      <c r="P31" s="1">
        <f t="shared" si="2"/>
        <v>40.08</v>
      </c>
      <c r="Q31" s="1">
        <f t="shared" si="3"/>
        <v>124.06</v>
      </c>
      <c r="S31" s="292">
        <f t="shared" si="4"/>
        <v>8.46</v>
      </c>
    </row>
    <row r="32" spans="1:19" ht="10.5">
      <c r="A32" s="28">
        <f>'01'!A33</f>
        <v>38930</v>
      </c>
      <c r="B32" s="1">
        <f>'01'!K33</f>
        <v>707.66</v>
      </c>
      <c r="C32" s="385">
        <f>'02'!G32</f>
        <v>289.04</v>
      </c>
      <c r="D32" s="385">
        <f>'03'!G32</f>
        <v>13.24</v>
      </c>
      <c r="E32" s="385">
        <f t="shared" si="5"/>
        <v>1009.94</v>
      </c>
      <c r="F32" s="144">
        <v>27</v>
      </c>
      <c r="G32" s="144">
        <v>4</v>
      </c>
      <c r="H32" s="114">
        <f t="shared" si="0"/>
        <v>104.84</v>
      </c>
      <c r="I32" s="201">
        <v>49.9</v>
      </c>
      <c r="J32" s="201">
        <f t="shared" si="6"/>
        <v>54.94</v>
      </c>
      <c r="K32" s="114">
        <f t="shared" si="7"/>
        <v>6.15</v>
      </c>
      <c r="L32" s="114">
        <f t="shared" si="8"/>
        <v>61.09</v>
      </c>
      <c r="M32" s="134">
        <f>'01'!N33</f>
        <v>1.0746631</v>
      </c>
      <c r="N32" s="1">
        <f t="shared" si="1"/>
        <v>65.65</v>
      </c>
      <c r="O32" s="1">
        <f>'01'!P33</f>
        <v>47.73</v>
      </c>
      <c r="P32" s="1">
        <f t="shared" si="2"/>
        <v>31.33</v>
      </c>
      <c r="Q32" s="1">
        <f t="shared" si="3"/>
        <v>96.98</v>
      </c>
      <c r="S32" s="292">
        <f t="shared" si="4"/>
        <v>6.61</v>
      </c>
    </row>
    <row r="33" spans="1:19" ht="10.5">
      <c r="A33" s="28">
        <f>'01'!A34</f>
        <v>38961</v>
      </c>
      <c r="B33" s="1">
        <f>'01'!K34</f>
        <v>759.02</v>
      </c>
      <c r="C33" s="385">
        <f>'02'!G33</f>
        <v>348.66</v>
      </c>
      <c r="D33" s="385">
        <f>'03'!G33</f>
        <v>15.46</v>
      </c>
      <c r="E33" s="385">
        <f t="shared" si="5"/>
        <v>1123.14</v>
      </c>
      <c r="F33" s="144">
        <v>25</v>
      </c>
      <c r="G33" s="144">
        <v>5</v>
      </c>
      <c r="H33" s="114">
        <f t="shared" si="0"/>
        <v>151.8</v>
      </c>
      <c r="I33" s="201">
        <v>49.9</v>
      </c>
      <c r="J33" s="201">
        <f t="shared" si="6"/>
        <v>101.9</v>
      </c>
      <c r="K33" s="114">
        <f t="shared" si="7"/>
        <v>11.41</v>
      </c>
      <c r="L33" s="114">
        <f t="shared" si="8"/>
        <v>113.31</v>
      </c>
      <c r="M33" s="134">
        <f>'01'!N34</f>
        <v>1.07303102</v>
      </c>
      <c r="N33" s="1">
        <f t="shared" si="1"/>
        <v>121.59</v>
      </c>
      <c r="O33" s="1">
        <f>'01'!P34</f>
        <v>47.73</v>
      </c>
      <c r="P33" s="1">
        <f t="shared" si="2"/>
        <v>58.03</v>
      </c>
      <c r="Q33" s="1">
        <f t="shared" si="3"/>
        <v>179.62</v>
      </c>
      <c r="S33" s="292">
        <f t="shared" si="4"/>
        <v>12.24</v>
      </c>
    </row>
    <row r="34" spans="1:19" ht="10.5">
      <c r="A34" s="28">
        <f>'01'!A35</f>
        <v>38991</v>
      </c>
      <c r="B34" s="1">
        <f>'01'!K35</f>
        <v>590.51</v>
      </c>
      <c r="C34" s="385">
        <f>'02'!G34</f>
        <v>256.08</v>
      </c>
      <c r="D34" s="385">
        <f>'03'!G34</f>
        <v>11.58</v>
      </c>
      <c r="E34" s="385">
        <f t="shared" si="5"/>
        <v>858.17</v>
      </c>
      <c r="F34" s="144">
        <v>25</v>
      </c>
      <c r="G34" s="144">
        <v>6</v>
      </c>
      <c r="H34" s="114">
        <f t="shared" si="0"/>
        <v>141.72</v>
      </c>
      <c r="I34" s="201">
        <v>49.9</v>
      </c>
      <c r="J34" s="201">
        <f t="shared" si="6"/>
        <v>91.82</v>
      </c>
      <c r="K34" s="114">
        <f t="shared" si="7"/>
        <v>10.28</v>
      </c>
      <c r="L34" s="114">
        <f t="shared" si="8"/>
        <v>102.1</v>
      </c>
      <c r="M34" s="134">
        <f>'01'!N35</f>
        <v>1.07102285</v>
      </c>
      <c r="N34" s="1">
        <f t="shared" si="1"/>
        <v>109.35</v>
      </c>
      <c r="O34" s="1">
        <f>'01'!P35</f>
        <v>47.73</v>
      </c>
      <c r="P34" s="1">
        <f t="shared" si="2"/>
        <v>52.19</v>
      </c>
      <c r="Q34" s="1">
        <f t="shared" si="3"/>
        <v>161.54</v>
      </c>
      <c r="S34" s="292">
        <f t="shared" si="4"/>
        <v>11.01</v>
      </c>
    </row>
    <row r="35" spans="1:19" ht="10.5">
      <c r="A35" s="28">
        <f>'01'!A36</f>
        <v>39022</v>
      </c>
      <c r="B35" s="1">
        <f>'01'!K36</f>
        <v>87.44</v>
      </c>
      <c r="C35" s="385">
        <f>'02'!G35</f>
        <v>86.88</v>
      </c>
      <c r="D35" s="385">
        <f>'03'!G35</f>
        <v>5.79</v>
      </c>
      <c r="E35" s="385">
        <f t="shared" si="5"/>
        <v>180.11</v>
      </c>
      <c r="F35" s="144">
        <v>24</v>
      </c>
      <c r="G35" s="144">
        <v>7</v>
      </c>
      <c r="H35" s="114">
        <f t="shared" si="0"/>
        <v>25.5</v>
      </c>
      <c r="I35" s="201">
        <v>49.9</v>
      </c>
      <c r="J35" s="201">
        <f t="shared" si="6"/>
        <v>-24.4</v>
      </c>
      <c r="K35" s="114">
        <f t="shared" si="7"/>
        <v>-2.73</v>
      </c>
      <c r="L35" s="114">
        <f t="shared" si="8"/>
        <v>-27.13</v>
      </c>
      <c r="M35" s="134">
        <f>'01'!N36</f>
        <v>1.06965156</v>
      </c>
      <c r="N35" s="1">
        <f t="shared" si="1"/>
        <v>-29.02</v>
      </c>
      <c r="O35" s="1">
        <f>'01'!P36</f>
        <v>47.73</v>
      </c>
      <c r="P35" s="1">
        <f t="shared" si="2"/>
        <v>-13.85</v>
      </c>
      <c r="Q35" s="1">
        <f t="shared" si="3"/>
        <v>-42.87</v>
      </c>
      <c r="S35" s="292">
        <f t="shared" si="4"/>
        <v>-2.92</v>
      </c>
    </row>
    <row r="36" spans="1:19" ht="10.5">
      <c r="A36" s="28">
        <f>'01'!A37</f>
        <v>39052</v>
      </c>
      <c r="B36" s="1">
        <f>'01'!K37</f>
        <v>473.62</v>
      </c>
      <c r="C36" s="385">
        <f>'02'!G36</f>
        <v>177.72</v>
      </c>
      <c r="D36" s="385">
        <f>'03'!G36</f>
        <v>10.76</v>
      </c>
      <c r="E36" s="385">
        <f t="shared" si="5"/>
        <v>662.1</v>
      </c>
      <c r="F36" s="144">
        <v>25</v>
      </c>
      <c r="G36" s="144">
        <v>6</v>
      </c>
      <c r="H36" s="114">
        <f t="shared" si="0"/>
        <v>113.67</v>
      </c>
      <c r="I36" s="201">
        <v>49.9</v>
      </c>
      <c r="J36" s="201">
        <f t="shared" si="6"/>
        <v>63.77</v>
      </c>
      <c r="K36" s="114">
        <f t="shared" si="7"/>
        <v>7.14</v>
      </c>
      <c r="L36" s="114">
        <f t="shared" si="8"/>
        <v>70.91</v>
      </c>
      <c r="M36" s="134">
        <f>'01'!N37</f>
        <v>1.06802602</v>
      </c>
      <c r="N36" s="1">
        <f t="shared" si="1"/>
        <v>75.73</v>
      </c>
      <c r="O36" s="1">
        <f>'01'!P37</f>
        <v>47.73</v>
      </c>
      <c r="P36" s="1">
        <f t="shared" si="2"/>
        <v>36.15</v>
      </c>
      <c r="Q36" s="1">
        <f t="shared" si="3"/>
        <v>111.88</v>
      </c>
      <c r="S36" s="292">
        <f t="shared" si="4"/>
        <v>7.63</v>
      </c>
    </row>
    <row r="37" spans="1:19" ht="10.5">
      <c r="A37" s="28">
        <f>'01'!A38</f>
        <v>39083</v>
      </c>
      <c r="B37" s="1">
        <f>'01'!K38</f>
        <v>713.95</v>
      </c>
      <c r="C37" s="385">
        <f>'02'!G37</f>
        <v>320.37</v>
      </c>
      <c r="D37" s="385">
        <f>'03'!G37</f>
        <v>15.72</v>
      </c>
      <c r="E37" s="385">
        <f t="shared" si="5"/>
        <v>1050.04</v>
      </c>
      <c r="F37" s="144">
        <v>26</v>
      </c>
      <c r="G37" s="144">
        <v>5</v>
      </c>
      <c r="H37" s="114">
        <f t="shared" si="0"/>
        <v>137.3</v>
      </c>
      <c r="I37" s="201">
        <v>49.9</v>
      </c>
      <c r="J37" s="201">
        <f t="shared" si="6"/>
        <v>87.4</v>
      </c>
      <c r="K37" s="114">
        <f t="shared" si="7"/>
        <v>9.79</v>
      </c>
      <c r="L37" s="114">
        <f t="shared" si="8"/>
        <v>97.19</v>
      </c>
      <c r="M37" s="134">
        <f>'01'!N38</f>
        <v>1.06569322</v>
      </c>
      <c r="N37" s="1">
        <f t="shared" si="1"/>
        <v>103.57</v>
      </c>
      <c r="O37" s="1">
        <f>'01'!P38</f>
        <v>47.73</v>
      </c>
      <c r="P37" s="1">
        <f t="shared" si="2"/>
        <v>49.43</v>
      </c>
      <c r="Q37" s="1">
        <f t="shared" si="3"/>
        <v>153</v>
      </c>
      <c r="S37" s="292">
        <f t="shared" si="4"/>
        <v>10.43</v>
      </c>
    </row>
    <row r="38" spans="1:19" ht="10.5">
      <c r="A38" s="28">
        <f>'01'!A39</f>
        <v>39114</v>
      </c>
      <c r="B38" s="1">
        <f>'01'!K39</f>
        <v>849.27</v>
      </c>
      <c r="C38" s="385">
        <f>'02'!G38</f>
        <v>400.9</v>
      </c>
      <c r="D38" s="385">
        <f>'03'!G38</f>
        <v>17.17</v>
      </c>
      <c r="E38" s="385">
        <f t="shared" si="5"/>
        <v>1267.34</v>
      </c>
      <c r="F38" s="144">
        <v>24</v>
      </c>
      <c r="G38" s="144">
        <v>4</v>
      </c>
      <c r="H38" s="114">
        <f t="shared" si="0"/>
        <v>141.55</v>
      </c>
      <c r="I38" s="201">
        <v>49.9</v>
      </c>
      <c r="J38" s="201">
        <f t="shared" si="6"/>
        <v>91.65</v>
      </c>
      <c r="K38" s="114">
        <f t="shared" si="7"/>
        <v>10.26</v>
      </c>
      <c r="L38" s="114">
        <f t="shared" si="8"/>
        <v>101.91</v>
      </c>
      <c r="M38" s="134">
        <f>'01'!N39</f>
        <v>1.06492541</v>
      </c>
      <c r="N38" s="1">
        <f t="shared" si="1"/>
        <v>108.53</v>
      </c>
      <c r="O38" s="1">
        <f>'01'!P39</f>
        <v>47.73</v>
      </c>
      <c r="P38" s="1">
        <f t="shared" si="2"/>
        <v>51.8</v>
      </c>
      <c r="Q38" s="1">
        <f t="shared" si="3"/>
        <v>160.33</v>
      </c>
      <c r="S38" s="292">
        <f t="shared" si="4"/>
        <v>10.93</v>
      </c>
    </row>
    <row r="39" spans="1:19" ht="10.5">
      <c r="A39" s="28">
        <f>'01'!A40</f>
        <v>39142</v>
      </c>
      <c r="B39" s="1">
        <f>'01'!K40</f>
        <v>1031.99</v>
      </c>
      <c r="C39" s="385">
        <f>'02'!G39</f>
        <v>499.56</v>
      </c>
      <c r="D39" s="385">
        <f>'03'!G39</f>
        <v>22.34</v>
      </c>
      <c r="E39" s="385">
        <f t="shared" si="5"/>
        <v>1553.89</v>
      </c>
      <c r="F39" s="144">
        <v>27</v>
      </c>
      <c r="G39" s="144">
        <v>4</v>
      </c>
      <c r="H39" s="114">
        <f t="shared" si="0"/>
        <v>152.89</v>
      </c>
      <c r="I39" s="201">
        <v>49.9</v>
      </c>
      <c r="J39" s="201">
        <f t="shared" si="6"/>
        <v>102.99</v>
      </c>
      <c r="K39" s="114">
        <f t="shared" si="7"/>
        <v>11.53</v>
      </c>
      <c r="L39" s="114">
        <f t="shared" si="8"/>
        <v>114.52</v>
      </c>
      <c r="M39" s="134">
        <f>'01'!N40</f>
        <v>1.06293135</v>
      </c>
      <c r="N39" s="1">
        <f t="shared" si="1"/>
        <v>121.73</v>
      </c>
      <c r="O39" s="1">
        <f>'01'!P40</f>
        <v>47.73</v>
      </c>
      <c r="P39" s="1">
        <f t="shared" si="2"/>
        <v>58.1</v>
      </c>
      <c r="Q39" s="1">
        <f t="shared" si="3"/>
        <v>179.83</v>
      </c>
      <c r="S39" s="292">
        <f t="shared" si="4"/>
        <v>12.26</v>
      </c>
    </row>
    <row r="40" spans="1:19" ht="10.5">
      <c r="A40" s="28">
        <f>'01'!A41</f>
        <v>39173</v>
      </c>
      <c r="B40" s="1">
        <f>'01'!K41</f>
        <v>1003.03</v>
      </c>
      <c r="C40" s="385">
        <f>'02'!G40</f>
        <v>456.12</v>
      </c>
      <c r="D40" s="385">
        <f>'03'!G40</f>
        <v>20.68</v>
      </c>
      <c r="E40" s="385">
        <f t="shared" si="5"/>
        <v>1479.83</v>
      </c>
      <c r="F40" s="144">
        <v>23</v>
      </c>
      <c r="G40" s="144">
        <v>7</v>
      </c>
      <c r="H40" s="114">
        <f t="shared" si="0"/>
        <v>305.27</v>
      </c>
      <c r="I40" s="201">
        <v>49.9</v>
      </c>
      <c r="J40" s="201">
        <f t="shared" si="6"/>
        <v>255.37</v>
      </c>
      <c r="K40" s="114">
        <f t="shared" si="7"/>
        <v>28.6</v>
      </c>
      <c r="L40" s="114">
        <f t="shared" si="8"/>
        <v>283.97</v>
      </c>
      <c r="M40" s="134">
        <f>'01'!N41</f>
        <v>1.06158102</v>
      </c>
      <c r="N40" s="1">
        <f t="shared" si="1"/>
        <v>301.46</v>
      </c>
      <c r="O40" s="1">
        <f>'01'!P41</f>
        <v>47.73</v>
      </c>
      <c r="P40" s="1">
        <f t="shared" si="2"/>
        <v>143.89</v>
      </c>
      <c r="Q40" s="1">
        <f t="shared" si="3"/>
        <v>445.35</v>
      </c>
      <c r="S40" s="292">
        <f t="shared" si="4"/>
        <v>30.36</v>
      </c>
    </row>
    <row r="41" spans="1:19" ht="10.5">
      <c r="A41" s="28">
        <f>'01'!A42</f>
        <v>39203</v>
      </c>
      <c r="B41" s="1">
        <f>'01'!K42</f>
        <v>991.19</v>
      </c>
      <c r="C41" s="385">
        <f>'02'!G41</f>
        <v>456</v>
      </c>
      <c r="D41" s="385">
        <f>'03'!G41</f>
        <v>21.71</v>
      </c>
      <c r="E41" s="385">
        <f t="shared" si="5"/>
        <v>1468.9</v>
      </c>
      <c r="F41" s="144">
        <v>26</v>
      </c>
      <c r="G41" s="144">
        <v>5</v>
      </c>
      <c r="H41" s="114">
        <f t="shared" si="0"/>
        <v>190.61</v>
      </c>
      <c r="I41" s="201">
        <v>52.39</v>
      </c>
      <c r="J41" s="201">
        <f t="shared" si="6"/>
        <v>138.22</v>
      </c>
      <c r="K41" s="114">
        <f t="shared" si="7"/>
        <v>15.48</v>
      </c>
      <c r="L41" s="114">
        <f t="shared" si="8"/>
        <v>153.7</v>
      </c>
      <c r="M41" s="134">
        <f>'01'!N42</f>
        <v>1.05979103</v>
      </c>
      <c r="N41" s="1">
        <f t="shared" si="1"/>
        <v>162.89</v>
      </c>
      <c r="O41" s="1">
        <f>'01'!P42</f>
        <v>47.73</v>
      </c>
      <c r="P41" s="1">
        <f t="shared" si="2"/>
        <v>77.75</v>
      </c>
      <c r="Q41" s="1">
        <f t="shared" si="3"/>
        <v>240.64</v>
      </c>
      <c r="S41" s="292">
        <f t="shared" si="4"/>
        <v>16.41</v>
      </c>
    </row>
    <row r="42" spans="1:19" ht="10.5">
      <c r="A42" s="28">
        <f>'01'!A43</f>
        <v>39234</v>
      </c>
      <c r="B42" s="1">
        <f>'01'!K43</f>
        <v>1037.64</v>
      </c>
      <c r="C42" s="385">
        <f>'02'!G42</f>
        <v>501.6</v>
      </c>
      <c r="D42" s="385">
        <f>'03'!G42</f>
        <v>22.58</v>
      </c>
      <c r="E42" s="385">
        <f t="shared" si="5"/>
        <v>1561.82</v>
      </c>
      <c r="F42" s="144">
        <v>25</v>
      </c>
      <c r="G42" s="144">
        <v>5</v>
      </c>
      <c r="H42" s="114">
        <f t="shared" si="0"/>
        <v>207.53</v>
      </c>
      <c r="I42" s="201">
        <v>52.39</v>
      </c>
      <c r="J42" s="201">
        <f t="shared" si="6"/>
        <v>155.14</v>
      </c>
      <c r="K42" s="114">
        <f t="shared" si="7"/>
        <v>17.38</v>
      </c>
      <c r="L42" s="114">
        <f t="shared" si="8"/>
        <v>172.52</v>
      </c>
      <c r="M42" s="134">
        <f>'01'!N43</f>
        <v>1.05878095</v>
      </c>
      <c r="N42" s="1">
        <f t="shared" si="1"/>
        <v>182.66</v>
      </c>
      <c r="O42" s="1">
        <f>'01'!P43</f>
        <v>47.73</v>
      </c>
      <c r="P42" s="1">
        <f t="shared" si="2"/>
        <v>87.18</v>
      </c>
      <c r="Q42" s="1">
        <f t="shared" si="3"/>
        <v>269.84</v>
      </c>
      <c r="S42" s="292">
        <f t="shared" si="4"/>
        <v>18.4</v>
      </c>
    </row>
    <row r="43" spans="1:19" ht="10.5">
      <c r="A43" s="28">
        <f>'01'!A44</f>
        <v>39264</v>
      </c>
      <c r="B43" s="1">
        <f>'01'!K44</f>
        <v>1121.24</v>
      </c>
      <c r="C43" s="385">
        <f>'02'!G43</f>
        <v>501.6</v>
      </c>
      <c r="D43" s="385">
        <f>'03'!G43</f>
        <v>22.58</v>
      </c>
      <c r="E43" s="385">
        <f t="shared" si="5"/>
        <v>1645.42</v>
      </c>
      <c r="F43" s="144">
        <v>26</v>
      </c>
      <c r="G43" s="144">
        <v>5</v>
      </c>
      <c r="H43" s="114">
        <f t="shared" si="0"/>
        <v>215.62</v>
      </c>
      <c r="I43" s="201">
        <v>52.39</v>
      </c>
      <c r="J43" s="201">
        <f t="shared" si="6"/>
        <v>163.23</v>
      </c>
      <c r="K43" s="114">
        <f t="shared" si="7"/>
        <v>18.28</v>
      </c>
      <c r="L43" s="114">
        <f t="shared" si="8"/>
        <v>181.51</v>
      </c>
      <c r="M43" s="134">
        <f>'01'!N44</f>
        <v>1.05722789</v>
      </c>
      <c r="N43" s="1">
        <f t="shared" si="1"/>
        <v>191.9</v>
      </c>
      <c r="O43" s="1">
        <f>'01'!P44</f>
        <v>47.73</v>
      </c>
      <c r="P43" s="1">
        <f t="shared" si="2"/>
        <v>91.59</v>
      </c>
      <c r="Q43" s="1">
        <f t="shared" si="3"/>
        <v>283.49</v>
      </c>
      <c r="S43" s="292">
        <f t="shared" si="4"/>
        <v>19.33</v>
      </c>
    </row>
    <row r="44" spans="1:19" ht="10.5">
      <c r="A44" s="28">
        <f>'01'!A45</f>
        <v>39295</v>
      </c>
      <c r="B44" s="1">
        <f>'01'!K45</f>
        <v>1060.44</v>
      </c>
      <c r="C44" s="385">
        <f>'02'!G44</f>
        <v>524.4</v>
      </c>
      <c r="D44" s="385">
        <f>'03'!G44</f>
        <v>23.45</v>
      </c>
      <c r="E44" s="385">
        <f t="shared" si="5"/>
        <v>1608.29</v>
      </c>
      <c r="F44" s="144">
        <v>27</v>
      </c>
      <c r="G44" s="144">
        <v>4</v>
      </c>
      <c r="H44" s="114">
        <f t="shared" si="0"/>
        <v>157.1</v>
      </c>
      <c r="I44" s="201">
        <v>52.39</v>
      </c>
      <c r="J44" s="201">
        <f t="shared" si="6"/>
        <v>104.71</v>
      </c>
      <c r="K44" s="114">
        <f t="shared" si="7"/>
        <v>11.73</v>
      </c>
      <c r="L44" s="114">
        <f t="shared" si="8"/>
        <v>116.44</v>
      </c>
      <c r="M44" s="134">
        <f>'01'!N45</f>
        <v>1.05568026</v>
      </c>
      <c r="N44" s="1">
        <f t="shared" si="1"/>
        <v>122.92</v>
      </c>
      <c r="O44" s="1">
        <f>'01'!P45</f>
        <v>47.73</v>
      </c>
      <c r="P44" s="1">
        <f t="shared" si="2"/>
        <v>58.67</v>
      </c>
      <c r="Q44" s="1">
        <f t="shared" si="3"/>
        <v>181.59</v>
      </c>
      <c r="S44" s="292">
        <f t="shared" si="4"/>
        <v>12.38</v>
      </c>
    </row>
    <row r="45" spans="1:19" ht="10.5">
      <c r="A45" s="28">
        <f>'01'!A46</f>
        <v>39326</v>
      </c>
      <c r="B45" s="1">
        <f>'01'!K46</f>
        <v>1098.45</v>
      </c>
      <c r="C45" s="385">
        <f>'02'!G45</f>
        <v>501.6</v>
      </c>
      <c r="D45" s="385">
        <f>'03'!G45</f>
        <v>21.71</v>
      </c>
      <c r="E45" s="385">
        <f t="shared" si="5"/>
        <v>1621.76</v>
      </c>
      <c r="F45" s="144">
        <v>24</v>
      </c>
      <c r="G45" s="144">
        <v>6</v>
      </c>
      <c r="H45" s="114">
        <f t="shared" si="0"/>
        <v>274.61</v>
      </c>
      <c r="I45" s="201">
        <v>52.39</v>
      </c>
      <c r="J45" s="201">
        <f t="shared" si="6"/>
        <v>222.22</v>
      </c>
      <c r="K45" s="114">
        <f t="shared" si="7"/>
        <v>24.89</v>
      </c>
      <c r="L45" s="114">
        <f t="shared" si="8"/>
        <v>247.11</v>
      </c>
      <c r="M45" s="134">
        <f>'01'!N46</f>
        <v>1.05530879</v>
      </c>
      <c r="N45" s="1">
        <f t="shared" si="1"/>
        <v>260.78</v>
      </c>
      <c r="O45" s="1">
        <f>'01'!P46</f>
        <v>47.73</v>
      </c>
      <c r="P45" s="1">
        <f t="shared" si="2"/>
        <v>124.47</v>
      </c>
      <c r="Q45" s="1">
        <f t="shared" si="3"/>
        <v>385.25</v>
      </c>
      <c r="S45" s="292">
        <f t="shared" si="4"/>
        <v>26.27</v>
      </c>
    </row>
    <row r="46" spans="1:19" ht="10.5">
      <c r="A46" s="28">
        <f>'01'!A47</f>
        <v>39356</v>
      </c>
      <c r="B46" s="1">
        <f>'01'!K47</f>
        <v>1014.85</v>
      </c>
      <c r="C46" s="385">
        <f>'02'!G46</f>
        <v>524.4</v>
      </c>
      <c r="D46" s="385">
        <f>'03'!G46</f>
        <v>22.58</v>
      </c>
      <c r="E46" s="385">
        <f t="shared" si="5"/>
        <v>1561.83</v>
      </c>
      <c r="F46" s="144">
        <v>26</v>
      </c>
      <c r="G46" s="144">
        <v>5</v>
      </c>
      <c r="H46" s="114">
        <f t="shared" si="0"/>
        <v>195.16</v>
      </c>
      <c r="I46" s="201">
        <v>52.39</v>
      </c>
      <c r="J46" s="201">
        <f t="shared" si="6"/>
        <v>142.77</v>
      </c>
      <c r="K46" s="114">
        <f t="shared" si="7"/>
        <v>15.99</v>
      </c>
      <c r="L46" s="114">
        <f t="shared" si="8"/>
        <v>158.76</v>
      </c>
      <c r="M46" s="134">
        <f>'01'!N47</f>
        <v>1.054105</v>
      </c>
      <c r="N46" s="1">
        <f t="shared" si="1"/>
        <v>167.35</v>
      </c>
      <c r="O46" s="1">
        <f>'01'!P47</f>
        <v>47.73</v>
      </c>
      <c r="P46" s="1">
        <f t="shared" si="2"/>
        <v>79.88</v>
      </c>
      <c r="Q46" s="1">
        <f t="shared" si="3"/>
        <v>247.23</v>
      </c>
      <c r="S46" s="292">
        <f t="shared" si="4"/>
        <v>16.86</v>
      </c>
    </row>
    <row r="47" spans="1:19" ht="10.5">
      <c r="A47" s="28">
        <f>'01'!A48</f>
        <v>39387</v>
      </c>
      <c r="B47" s="1">
        <f>'01'!K48</f>
        <v>444.85</v>
      </c>
      <c r="C47" s="385">
        <f>'02'!G47</f>
        <v>250.8</v>
      </c>
      <c r="D47" s="385">
        <f>'03'!G47</f>
        <v>12.16</v>
      </c>
      <c r="E47" s="385">
        <f t="shared" si="5"/>
        <v>707.81</v>
      </c>
      <c r="F47" s="144">
        <v>24</v>
      </c>
      <c r="G47" s="144">
        <v>6</v>
      </c>
      <c r="H47" s="114">
        <f t="shared" si="0"/>
        <v>111.21</v>
      </c>
      <c r="I47" s="201">
        <v>52.39</v>
      </c>
      <c r="J47" s="201">
        <f t="shared" si="6"/>
        <v>58.82</v>
      </c>
      <c r="K47" s="114">
        <f t="shared" si="7"/>
        <v>6.59</v>
      </c>
      <c r="L47" s="114">
        <f t="shared" si="8"/>
        <v>65.41</v>
      </c>
      <c r="M47" s="134">
        <f>'01'!N48</f>
        <v>1.05348345</v>
      </c>
      <c r="N47" s="1">
        <f t="shared" si="1"/>
        <v>68.91</v>
      </c>
      <c r="O47" s="1">
        <f>'01'!P48</f>
        <v>47.73</v>
      </c>
      <c r="P47" s="1">
        <f t="shared" si="2"/>
        <v>32.89</v>
      </c>
      <c r="Q47" s="1">
        <f t="shared" si="3"/>
        <v>101.8</v>
      </c>
      <c r="S47" s="292">
        <f t="shared" si="4"/>
        <v>6.94</v>
      </c>
    </row>
    <row r="48" spans="1:19" ht="10.5">
      <c r="A48" s="28">
        <f>'01'!A49</f>
        <v>39417</v>
      </c>
      <c r="B48" s="1">
        <f>'01'!K49</f>
        <v>1021.13</v>
      </c>
      <c r="C48" s="385">
        <f>'02'!G48</f>
        <v>410.4</v>
      </c>
      <c r="D48" s="385">
        <f>'03'!G48</f>
        <v>19.98</v>
      </c>
      <c r="E48" s="385">
        <f t="shared" si="5"/>
        <v>1451.51</v>
      </c>
      <c r="F48" s="144">
        <v>25</v>
      </c>
      <c r="G48" s="144">
        <v>6</v>
      </c>
      <c r="H48" s="114">
        <f t="shared" si="0"/>
        <v>245.07</v>
      </c>
      <c r="I48" s="201">
        <v>19.21</v>
      </c>
      <c r="J48" s="201">
        <f t="shared" si="6"/>
        <v>225.86</v>
      </c>
      <c r="K48" s="114">
        <f t="shared" si="7"/>
        <v>25.3</v>
      </c>
      <c r="L48" s="114">
        <f t="shared" si="8"/>
        <v>251.16</v>
      </c>
      <c r="M48" s="134">
        <f>'01'!N49</f>
        <v>1.05280965</v>
      </c>
      <c r="N48" s="1">
        <f t="shared" si="1"/>
        <v>264.42</v>
      </c>
      <c r="O48" s="1">
        <f>'01'!P49</f>
        <v>47.73</v>
      </c>
      <c r="P48" s="1">
        <f t="shared" si="2"/>
        <v>126.21</v>
      </c>
      <c r="Q48" s="1">
        <f t="shared" si="3"/>
        <v>390.63</v>
      </c>
      <c r="S48" s="292">
        <f t="shared" si="4"/>
        <v>26.64</v>
      </c>
    </row>
    <row r="49" spans="1:19" ht="10.5">
      <c r="A49" s="28">
        <f>'01'!A50</f>
        <v>39448</v>
      </c>
      <c r="B49" s="1">
        <f>'01'!K50</f>
        <v>1023.56</v>
      </c>
      <c r="C49" s="385">
        <f>'02'!G49</f>
        <v>478.8</v>
      </c>
      <c r="D49" s="385">
        <f>'03'!G49</f>
        <v>22.58</v>
      </c>
      <c r="E49" s="385">
        <f t="shared" si="5"/>
        <v>1524.94</v>
      </c>
      <c r="F49" s="144">
        <v>26</v>
      </c>
      <c r="G49" s="144">
        <v>5</v>
      </c>
      <c r="H49" s="114">
        <f t="shared" si="0"/>
        <v>196.84</v>
      </c>
      <c r="I49" s="201">
        <v>50.65</v>
      </c>
      <c r="J49" s="201">
        <f t="shared" si="6"/>
        <v>146.19</v>
      </c>
      <c r="K49" s="114">
        <f t="shared" si="7"/>
        <v>16.37</v>
      </c>
      <c r="L49" s="114">
        <f t="shared" si="8"/>
        <v>162.56</v>
      </c>
      <c r="M49" s="134">
        <f>'01'!N50</f>
        <v>1.05174738</v>
      </c>
      <c r="N49" s="1">
        <f t="shared" si="1"/>
        <v>170.97</v>
      </c>
      <c r="O49" s="1">
        <f>'01'!P50</f>
        <v>47.73</v>
      </c>
      <c r="P49" s="1">
        <f t="shared" si="2"/>
        <v>81.6</v>
      </c>
      <c r="Q49" s="1">
        <f t="shared" si="3"/>
        <v>252.57</v>
      </c>
      <c r="S49" s="292">
        <f t="shared" si="4"/>
        <v>17.22</v>
      </c>
    </row>
    <row r="50" spans="1:19" ht="10.5">
      <c r="A50" s="28">
        <f>'01'!A51</f>
        <v>39479</v>
      </c>
      <c r="B50" s="1">
        <f>'01'!K51</f>
        <v>969.25</v>
      </c>
      <c r="C50" s="385">
        <f>'02'!G50</f>
        <v>478.8</v>
      </c>
      <c r="D50" s="385">
        <f>'03'!G50</f>
        <v>21.71</v>
      </c>
      <c r="E50" s="385">
        <f t="shared" si="5"/>
        <v>1469.76</v>
      </c>
      <c r="F50" s="144">
        <v>25</v>
      </c>
      <c r="G50" s="144">
        <v>4</v>
      </c>
      <c r="H50" s="114">
        <f t="shared" si="0"/>
        <v>155.08</v>
      </c>
      <c r="I50" s="201">
        <v>52.39</v>
      </c>
      <c r="J50" s="201">
        <f t="shared" si="6"/>
        <v>102.69</v>
      </c>
      <c r="K50" s="114">
        <f t="shared" si="7"/>
        <v>11.5</v>
      </c>
      <c r="L50" s="114">
        <f t="shared" si="8"/>
        <v>114.19</v>
      </c>
      <c r="M50" s="134">
        <f>'01'!N51</f>
        <v>1.05149187</v>
      </c>
      <c r="N50" s="1">
        <f t="shared" si="1"/>
        <v>120.07</v>
      </c>
      <c r="O50" s="1">
        <f>'01'!P51</f>
        <v>47.73</v>
      </c>
      <c r="P50" s="1">
        <f t="shared" si="2"/>
        <v>57.31</v>
      </c>
      <c r="Q50" s="1">
        <f t="shared" si="3"/>
        <v>177.38</v>
      </c>
      <c r="S50" s="292">
        <f t="shared" si="4"/>
        <v>12.09</v>
      </c>
    </row>
    <row r="51" spans="1:19" ht="10.5">
      <c r="A51" s="28">
        <f>'01'!A52</f>
        <v>39508</v>
      </c>
      <c r="B51" s="1">
        <f>'01'!K52</f>
        <v>1207.13</v>
      </c>
      <c r="C51" s="385">
        <f>'02'!G51</f>
        <v>524.4</v>
      </c>
      <c r="D51" s="385">
        <f>'03'!G51</f>
        <v>23.45</v>
      </c>
      <c r="E51" s="385">
        <f t="shared" si="5"/>
        <v>1754.98</v>
      </c>
      <c r="F51" s="144">
        <v>25</v>
      </c>
      <c r="G51" s="144">
        <v>6</v>
      </c>
      <c r="H51" s="114">
        <f t="shared" si="0"/>
        <v>289.71</v>
      </c>
      <c r="I51" s="201">
        <v>48.89</v>
      </c>
      <c r="J51" s="201">
        <f t="shared" si="6"/>
        <v>240.82</v>
      </c>
      <c r="K51" s="114">
        <f t="shared" si="7"/>
        <v>26.97</v>
      </c>
      <c r="L51" s="114">
        <f t="shared" si="8"/>
        <v>267.79</v>
      </c>
      <c r="M51" s="134">
        <f>'01'!N52</f>
        <v>1.05106199</v>
      </c>
      <c r="N51" s="1">
        <f t="shared" si="1"/>
        <v>281.46</v>
      </c>
      <c r="O51" s="1">
        <f>'01'!P52</f>
        <v>47.73</v>
      </c>
      <c r="P51" s="1">
        <f t="shared" si="2"/>
        <v>134.34</v>
      </c>
      <c r="Q51" s="1">
        <f t="shared" si="3"/>
        <v>415.8</v>
      </c>
      <c r="S51" s="292">
        <f t="shared" si="4"/>
        <v>28.35</v>
      </c>
    </row>
    <row r="52" spans="1:19" ht="10.5">
      <c r="A52" s="28">
        <f>'01'!A53</f>
        <v>39539</v>
      </c>
      <c r="B52" s="1">
        <f>'01'!K53</f>
        <v>969.25</v>
      </c>
      <c r="C52" s="385">
        <f>'02'!G52</f>
        <v>478.8</v>
      </c>
      <c r="D52" s="385">
        <f>'03'!G52</f>
        <v>21.71</v>
      </c>
      <c r="E52" s="385">
        <f t="shared" si="5"/>
        <v>1469.76</v>
      </c>
      <c r="F52" s="144">
        <v>25</v>
      </c>
      <c r="G52" s="144">
        <v>5</v>
      </c>
      <c r="H52" s="114">
        <f t="shared" si="0"/>
        <v>193.85</v>
      </c>
      <c r="I52" s="201">
        <v>52.39</v>
      </c>
      <c r="J52" s="201">
        <f t="shared" si="6"/>
        <v>141.46</v>
      </c>
      <c r="K52" s="114">
        <f t="shared" si="7"/>
        <v>15.84</v>
      </c>
      <c r="L52" s="114">
        <f t="shared" si="8"/>
        <v>157.3</v>
      </c>
      <c r="M52" s="134">
        <f>'01'!N53</f>
        <v>1.05005918</v>
      </c>
      <c r="N52" s="1">
        <f t="shared" si="1"/>
        <v>165.17</v>
      </c>
      <c r="O52" s="1">
        <f>'01'!P53</f>
        <v>47.73</v>
      </c>
      <c r="P52" s="1">
        <f t="shared" si="2"/>
        <v>78.84</v>
      </c>
      <c r="Q52" s="1">
        <f t="shared" si="3"/>
        <v>244.01</v>
      </c>
      <c r="S52" s="292">
        <f t="shared" si="4"/>
        <v>16.63</v>
      </c>
    </row>
    <row r="53" spans="1:19" ht="10.5">
      <c r="A53" s="28">
        <f>'01'!A54</f>
        <v>39569</v>
      </c>
      <c r="B53" s="1">
        <f>'01'!K54</f>
        <v>1037.65</v>
      </c>
      <c r="C53" s="385">
        <f>'02'!G53</f>
        <v>478.8</v>
      </c>
      <c r="D53" s="385">
        <f>'03'!G53</f>
        <v>22.58</v>
      </c>
      <c r="E53" s="385">
        <f t="shared" si="5"/>
        <v>1539.03</v>
      </c>
      <c r="F53" s="144">
        <v>25</v>
      </c>
      <c r="G53" s="144">
        <v>6</v>
      </c>
      <c r="H53" s="114">
        <f t="shared" si="0"/>
        <v>249.04</v>
      </c>
      <c r="I53" s="201">
        <v>52.39</v>
      </c>
      <c r="J53" s="201">
        <f t="shared" si="6"/>
        <v>196.65</v>
      </c>
      <c r="K53" s="114">
        <f t="shared" si="7"/>
        <v>22.02</v>
      </c>
      <c r="L53" s="114">
        <f t="shared" si="8"/>
        <v>218.67</v>
      </c>
      <c r="M53" s="134">
        <f>'01'!N54</f>
        <v>1.04928691</v>
      </c>
      <c r="N53" s="1">
        <f t="shared" si="1"/>
        <v>229.45</v>
      </c>
      <c r="O53" s="1">
        <f>'01'!P54</f>
        <v>47.73</v>
      </c>
      <c r="P53" s="1">
        <f t="shared" si="2"/>
        <v>109.52</v>
      </c>
      <c r="Q53" s="1">
        <f t="shared" si="3"/>
        <v>338.97</v>
      </c>
      <c r="S53" s="292">
        <f t="shared" si="4"/>
        <v>23.11</v>
      </c>
    </row>
    <row r="54" spans="1:19" ht="10.5">
      <c r="A54" s="28">
        <f>'01'!A55</f>
        <v>39600</v>
      </c>
      <c r="B54" s="1">
        <f>'01'!K55</f>
        <v>1197.55</v>
      </c>
      <c r="C54" s="385">
        <f>'02'!G54</f>
        <v>535.92</v>
      </c>
      <c r="D54" s="385">
        <f>'03'!G54</f>
        <v>24.12</v>
      </c>
      <c r="E54" s="385">
        <f t="shared" si="5"/>
        <v>1757.59</v>
      </c>
      <c r="F54" s="144">
        <v>25</v>
      </c>
      <c r="G54" s="144">
        <v>5</v>
      </c>
      <c r="H54" s="114">
        <f t="shared" si="0"/>
        <v>239.51</v>
      </c>
      <c r="I54" s="201">
        <v>56.06</v>
      </c>
      <c r="J54" s="201">
        <f t="shared" si="6"/>
        <v>183.45</v>
      </c>
      <c r="K54" s="114">
        <f t="shared" si="7"/>
        <v>20.55</v>
      </c>
      <c r="L54" s="114">
        <f t="shared" si="8"/>
        <v>204</v>
      </c>
      <c r="M54" s="134">
        <f>'01'!N55</f>
        <v>1.0480858</v>
      </c>
      <c r="N54" s="1">
        <f t="shared" si="1"/>
        <v>213.81</v>
      </c>
      <c r="O54" s="1">
        <f>'01'!P55</f>
        <v>47.73</v>
      </c>
      <c r="P54" s="1">
        <f t="shared" si="2"/>
        <v>102.05</v>
      </c>
      <c r="Q54" s="1">
        <f t="shared" si="3"/>
        <v>315.86</v>
      </c>
      <c r="S54" s="292">
        <f t="shared" si="4"/>
        <v>21.54</v>
      </c>
    </row>
    <row r="55" spans="1:19" ht="10.5">
      <c r="A55" s="28">
        <f>'01'!A56</f>
        <v>39630</v>
      </c>
      <c r="B55" s="1">
        <f>'01'!K56</f>
        <v>1083.87</v>
      </c>
      <c r="C55" s="385">
        <f>'02'!G55</f>
        <v>560.28</v>
      </c>
      <c r="D55" s="385">
        <f>'03'!G55</f>
        <v>24.12</v>
      </c>
      <c r="E55" s="385">
        <f t="shared" si="5"/>
        <v>1668.27</v>
      </c>
      <c r="F55" s="144">
        <v>27</v>
      </c>
      <c r="G55" s="144">
        <v>4</v>
      </c>
      <c r="H55" s="114">
        <f t="shared" si="0"/>
        <v>160.57</v>
      </c>
      <c r="I55" s="201">
        <v>56.06</v>
      </c>
      <c r="J55" s="201">
        <f t="shared" si="6"/>
        <v>104.51</v>
      </c>
      <c r="K55" s="114">
        <f t="shared" si="7"/>
        <v>11.71</v>
      </c>
      <c r="L55" s="114">
        <f t="shared" si="8"/>
        <v>116.22</v>
      </c>
      <c r="M55" s="134">
        <f>'01'!N56</f>
        <v>1.0460836</v>
      </c>
      <c r="N55" s="1">
        <f t="shared" si="1"/>
        <v>121.58</v>
      </c>
      <c r="O55" s="1">
        <f>'01'!P56</f>
        <v>47.73</v>
      </c>
      <c r="P55" s="1">
        <f t="shared" si="2"/>
        <v>58.03</v>
      </c>
      <c r="Q55" s="1">
        <f t="shared" si="3"/>
        <v>179.61</v>
      </c>
      <c r="S55" s="292">
        <f t="shared" si="4"/>
        <v>12.25</v>
      </c>
    </row>
    <row r="56" spans="1:19" ht="10.5">
      <c r="A56" s="28">
        <f>'01'!A57</f>
        <v>39661</v>
      </c>
      <c r="B56" s="1">
        <f>'01'!K57</f>
        <v>355.42</v>
      </c>
      <c r="C56" s="385">
        <f>'02'!G56</f>
        <v>292.32</v>
      </c>
      <c r="D56" s="385">
        <f>'03'!G56</f>
        <v>13.92</v>
      </c>
      <c r="E56" s="385">
        <f t="shared" si="5"/>
        <v>661.66</v>
      </c>
      <c r="F56" s="144">
        <v>26</v>
      </c>
      <c r="G56" s="144">
        <v>5</v>
      </c>
      <c r="H56" s="114">
        <f t="shared" si="0"/>
        <v>68.35</v>
      </c>
      <c r="I56" s="201">
        <v>89.69</v>
      </c>
      <c r="J56" s="201">
        <f t="shared" si="6"/>
        <v>-21.34</v>
      </c>
      <c r="K56" s="114">
        <f t="shared" si="7"/>
        <v>-2.39</v>
      </c>
      <c r="L56" s="114">
        <f t="shared" si="8"/>
        <v>-23.73</v>
      </c>
      <c r="M56" s="134">
        <f>'01'!N57</f>
        <v>1.04443965</v>
      </c>
      <c r="N56" s="1">
        <f t="shared" si="1"/>
        <v>-24.78</v>
      </c>
      <c r="O56" s="1">
        <f>'01'!P57</f>
        <v>47.73</v>
      </c>
      <c r="P56" s="1">
        <f t="shared" si="2"/>
        <v>-11.83</v>
      </c>
      <c r="Q56" s="1">
        <f t="shared" si="3"/>
        <v>-36.61</v>
      </c>
      <c r="S56" s="292">
        <f t="shared" si="4"/>
        <v>-2.5</v>
      </c>
    </row>
    <row r="57" spans="1:19" ht="10.5">
      <c r="A57" s="323"/>
      <c r="B57" s="322"/>
      <c r="C57" s="322"/>
      <c r="D57" s="322"/>
      <c r="E57" s="322"/>
      <c r="F57" s="324"/>
      <c r="G57" s="324"/>
      <c r="H57" s="194"/>
      <c r="K57" s="194"/>
      <c r="L57" s="194"/>
      <c r="M57" s="325"/>
      <c r="N57" s="322"/>
      <c r="O57" s="322"/>
      <c r="P57" s="322"/>
      <c r="Q57" s="322"/>
      <c r="S57" s="337"/>
    </row>
    <row r="58" spans="1:19" s="145" customFormat="1" ht="10.5">
      <c r="A58" s="267"/>
      <c r="B58" s="267">
        <f>SUM(B20:B56)</f>
        <v>30360.88</v>
      </c>
      <c r="C58" s="267">
        <f>SUM(C20:C56)</f>
        <v>14579.37</v>
      </c>
      <c r="D58" s="267">
        <f>SUM(D20:D56)</f>
        <v>670.69</v>
      </c>
      <c r="E58" s="267">
        <f>SUM(E20:E56)</f>
        <v>45610.94</v>
      </c>
      <c r="F58" s="267"/>
      <c r="G58" s="268"/>
      <c r="H58" s="267">
        <f>SUM(H20:H56)</f>
        <v>6132.72</v>
      </c>
      <c r="I58" s="267">
        <f>SUM(I20:I56)</f>
        <v>1868.56</v>
      </c>
      <c r="J58" s="267">
        <f>SUM(J20:J56)</f>
        <v>4264.16</v>
      </c>
      <c r="K58" s="267">
        <f>SUM(K20:K56)</f>
        <v>477.57</v>
      </c>
      <c r="L58" s="267">
        <f>SUM(L20:L56)</f>
        <v>4741.73</v>
      </c>
      <c r="M58" s="267"/>
      <c r="N58" s="267">
        <f>SUM(N20:N56)</f>
        <v>5047.93</v>
      </c>
      <c r="O58" s="268"/>
      <c r="P58" s="267">
        <f>SUM(P20:P56)</f>
        <v>2409.37</v>
      </c>
      <c r="Q58" s="267">
        <f>SUM(Q20:Q56)</f>
        <v>7457.3</v>
      </c>
      <c r="S58" s="409">
        <f>SUM(S20:S56)</f>
        <v>508.44</v>
      </c>
    </row>
    <row r="59" spans="7:17" ht="10.5">
      <c r="G59" s="4"/>
      <c r="H59" s="4"/>
      <c r="I59"/>
      <c r="J59"/>
      <c r="M59"/>
      <c r="N59"/>
      <c r="O59"/>
      <c r="P59"/>
      <c r="Q59"/>
    </row>
    <row r="60" spans="7:17" ht="15">
      <c r="G60" s="4"/>
      <c r="H60" s="4"/>
      <c r="I60"/>
      <c r="J60"/>
      <c r="L60" s="286"/>
      <c r="M60"/>
      <c r="N60"/>
      <c r="O60"/>
      <c r="P60"/>
      <c r="Q60"/>
    </row>
    <row r="61" spans="7:17" ht="10.5">
      <c r="G61" s="4"/>
      <c r="H61" s="4"/>
      <c r="I61" s="288"/>
      <c r="J61" s="288"/>
      <c r="L61" s="174"/>
      <c r="M61" s="174" t="s">
        <v>319</v>
      </c>
      <c r="N61"/>
      <c r="O61"/>
      <c r="P61"/>
      <c r="Q61"/>
    </row>
    <row r="62" spans="7:17" ht="12.75">
      <c r="G62" s="4"/>
      <c r="H62" s="4"/>
      <c r="I62"/>
      <c r="J62"/>
      <c r="L62" s="408" t="s">
        <v>320</v>
      </c>
      <c r="M62" s="174"/>
      <c r="N62"/>
      <c r="O62"/>
      <c r="P62"/>
      <c r="Q62"/>
    </row>
    <row r="63" spans="7:17" ht="10.5">
      <c r="G63" s="4"/>
      <c r="H63" s="4"/>
      <c r="I63"/>
      <c r="J63"/>
      <c r="M63"/>
      <c r="N63"/>
      <c r="O63"/>
      <c r="P63"/>
      <c r="Q63"/>
    </row>
    <row r="64" spans="7:17" ht="10.5">
      <c r="G64" s="4"/>
      <c r="H64" s="4"/>
      <c r="I64"/>
      <c r="J64"/>
      <c r="M64"/>
      <c r="N64"/>
      <c r="O64"/>
      <c r="P64"/>
      <c r="Q64"/>
    </row>
    <row r="65" spans="7:17" ht="10.5">
      <c r="G65" s="4"/>
      <c r="H65" s="4"/>
      <c r="I65"/>
      <c r="J65"/>
      <c r="M65"/>
      <c r="N65"/>
      <c r="O65"/>
      <c r="P65"/>
      <c r="Q65"/>
    </row>
    <row r="66" spans="7:17" ht="10.5">
      <c r="G66" s="4"/>
      <c r="H66" s="4"/>
      <c r="I66"/>
      <c r="J66"/>
      <c r="M66"/>
      <c r="N66"/>
      <c r="O66"/>
      <c r="P66"/>
      <c r="Q66"/>
    </row>
    <row r="67" spans="7:17" ht="10.5">
      <c r="G67" s="4"/>
      <c r="H67" s="4"/>
      <c r="I67"/>
      <c r="J67"/>
      <c r="M67"/>
      <c r="N67"/>
      <c r="O67"/>
      <c r="P67"/>
      <c r="Q67"/>
    </row>
    <row r="68" spans="7:17" ht="10.5">
      <c r="G68" s="4"/>
      <c r="H68" s="4"/>
      <c r="I68"/>
      <c r="J68"/>
      <c r="M68"/>
      <c r="N68"/>
      <c r="O68"/>
      <c r="P68"/>
      <c r="Q68"/>
    </row>
    <row r="69" spans="7:17" ht="10.5">
      <c r="G69" s="4"/>
      <c r="H69" s="4"/>
      <c r="I69"/>
      <c r="J69"/>
      <c r="M69"/>
      <c r="N69"/>
      <c r="O69"/>
      <c r="P69"/>
      <c r="Q69"/>
    </row>
    <row r="70" spans="7:17" ht="10.5">
      <c r="G70" s="4"/>
      <c r="H70" s="4"/>
      <c r="I70"/>
      <c r="J70"/>
      <c r="M70"/>
      <c r="N70"/>
      <c r="O70"/>
      <c r="P70"/>
      <c r="Q70"/>
    </row>
    <row r="71" spans="7:17" ht="10.5">
      <c r="G71" s="4"/>
      <c r="H71" s="4"/>
      <c r="I71"/>
      <c r="J71"/>
      <c r="M71"/>
      <c r="N71"/>
      <c r="O71"/>
      <c r="P71"/>
      <c r="Q71"/>
    </row>
    <row r="72" spans="7:17" ht="10.5">
      <c r="G72" s="4"/>
      <c r="H72" s="4"/>
      <c r="I72"/>
      <c r="J72"/>
      <c r="M72"/>
      <c r="N72"/>
      <c r="O72"/>
      <c r="P72"/>
      <c r="Q72"/>
    </row>
    <row r="73" spans="7:17" ht="10.5">
      <c r="G73" s="4"/>
      <c r="H73" s="4"/>
      <c r="I73"/>
      <c r="J73"/>
      <c r="M73"/>
      <c r="N73"/>
      <c r="O73"/>
      <c r="P73"/>
      <c r="Q73"/>
    </row>
    <row r="74" spans="7:17" ht="10.5">
      <c r="G74" s="4"/>
      <c r="H74" s="4"/>
      <c r="I74"/>
      <c r="J74"/>
      <c r="M74"/>
      <c r="N74"/>
      <c r="O74"/>
      <c r="P74"/>
      <c r="Q74"/>
    </row>
    <row r="75" spans="7:17" ht="10.5">
      <c r="G75" s="4"/>
      <c r="H75" s="4"/>
      <c r="I75"/>
      <c r="J75"/>
      <c r="M75"/>
      <c r="N75"/>
      <c r="O75"/>
      <c r="P75"/>
      <c r="Q75"/>
    </row>
    <row r="76" spans="7:17" ht="10.5">
      <c r="G76" s="4"/>
      <c r="H76" s="4"/>
      <c r="I76"/>
      <c r="J76"/>
      <c r="M76"/>
      <c r="N76"/>
      <c r="O76"/>
      <c r="P76"/>
      <c r="Q76"/>
    </row>
    <row r="77" spans="7:17" ht="10.5">
      <c r="G77" s="4"/>
      <c r="H77" s="4"/>
      <c r="I77"/>
      <c r="J77"/>
      <c r="M77"/>
      <c r="N77"/>
      <c r="O77"/>
      <c r="P77"/>
      <c r="Q77"/>
    </row>
    <row r="78" spans="7:17" ht="10.5">
      <c r="G78" s="4"/>
      <c r="H78" s="4"/>
      <c r="I78"/>
      <c r="J78"/>
      <c r="M78"/>
      <c r="N78"/>
      <c r="O78"/>
      <c r="P78"/>
      <c r="Q78"/>
    </row>
    <row r="79" spans="7:17" ht="10.5">
      <c r="G79" s="4"/>
      <c r="H79" s="4"/>
      <c r="I79"/>
      <c r="J79"/>
      <c r="M79"/>
      <c r="N79"/>
      <c r="O79"/>
      <c r="P79"/>
      <c r="Q79"/>
    </row>
    <row r="80" spans="7:17" ht="10.5">
      <c r="G80" s="4"/>
      <c r="H80" s="4"/>
      <c r="I80"/>
      <c r="J80"/>
      <c r="M80"/>
      <c r="N80"/>
      <c r="O80"/>
      <c r="P80"/>
      <c r="Q80"/>
    </row>
    <row r="81" spans="7:17" ht="10.5">
      <c r="G81" s="4"/>
      <c r="H81" s="4"/>
      <c r="I81"/>
      <c r="J81"/>
      <c r="M81"/>
      <c r="N81"/>
      <c r="O81"/>
      <c r="P81"/>
      <c r="Q81"/>
    </row>
    <row r="82" spans="7:17" ht="10.5">
      <c r="G82" s="4"/>
      <c r="H82" s="4"/>
      <c r="I82"/>
      <c r="J82"/>
      <c r="M82"/>
      <c r="N82"/>
      <c r="O82"/>
      <c r="P82"/>
      <c r="Q82"/>
    </row>
    <row r="83" spans="7:17" ht="10.5">
      <c r="G83" s="4"/>
      <c r="H83" s="4"/>
      <c r="I83"/>
      <c r="J83"/>
      <c r="M83"/>
      <c r="N83"/>
      <c r="O83"/>
      <c r="P83"/>
      <c r="Q83"/>
    </row>
    <row r="84" spans="7:17" ht="10.5">
      <c r="G84" s="4"/>
      <c r="H84" s="4"/>
      <c r="I84"/>
      <c r="J84"/>
      <c r="M84"/>
      <c r="N84"/>
      <c r="O84"/>
      <c r="P84"/>
      <c r="Q84"/>
    </row>
    <row r="85" spans="7:17" ht="10.5">
      <c r="G85" s="4"/>
      <c r="H85" s="4"/>
      <c r="I85"/>
      <c r="J85"/>
      <c r="M85"/>
      <c r="N85"/>
      <c r="O85"/>
      <c r="P85"/>
      <c r="Q85"/>
    </row>
    <row r="86" spans="7:17" ht="10.5">
      <c r="G86" s="4"/>
      <c r="H86" s="4"/>
      <c r="I86"/>
      <c r="J86"/>
      <c r="M86"/>
      <c r="N86"/>
      <c r="O86"/>
      <c r="P86"/>
      <c r="Q86"/>
    </row>
    <row r="87" spans="7:17" ht="10.5">
      <c r="G87" s="4"/>
      <c r="H87" s="4"/>
      <c r="I87"/>
      <c r="J87"/>
      <c r="M87"/>
      <c r="N87"/>
      <c r="O87"/>
      <c r="P87"/>
      <c r="Q87"/>
    </row>
    <row r="88" spans="7:17" ht="10.5">
      <c r="G88" s="4"/>
      <c r="H88" s="4"/>
      <c r="I88"/>
      <c r="J88"/>
      <c r="M88"/>
      <c r="N88"/>
      <c r="O88"/>
      <c r="P88"/>
      <c r="Q88"/>
    </row>
    <row r="89" spans="7:17" ht="10.5">
      <c r="G89" s="4"/>
      <c r="H89" s="4"/>
      <c r="I89"/>
      <c r="J89"/>
      <c r="M89"/>
      <c r="N89"/>
      <c r="O89"/>
      <c r="P89"/>
      <c r="Q89"/>
    </row>
    <row r="90" spans="7:17" ht="10.5">
      <c r="G90" s="4"/>
      <c r="H90" s="4"/>
      <c r="I90"/>
      <c r="J90"/>
      <c r="M90"/>
      <c r="N90"/>
      <c r="O90"/>
      <c r="P90"/>
      <c r="Q90"/>
    </row>
    <row r="91" spans="7:17" ht="10.5">
      <c r="G91" s="4"/>
      <c r="H91" s="4"/>
      <c r="I91"/>
      <c r="J91"/>
      <c r="M91"/>
      <c r="N91"/>
      <c r="O91"/>
      <c r="P91"/>
      <c r="Q91"/>
    </row>
    <row r="92" spans="7:17" ht="10.5">
      <c r="G92" s="4"/>
      <c r="H92" s="4"/>
      <c r="I92"/>
      <c r="J92"/>
      <c r="M92"/>
      <c r="N92"/>
      <c r="O92"/>
      <c r="P92"/>
      <c r="Q92"/>
    </row>
    <row r="93" spans="7:17" ht="10.5">
      <c r="G93" s="4"/>
      <c r="H93" s="4"/>
      <c r="I93"/>
      <c r="J93"/>
      <c r="M93"/>
      <c r="N93"/>
      <c r="O93"/>
      <c r="P93"/>
      <c r="Q93"/>
    </row>
    <row r="94" spans="7:17" ht="10.5">
      <c r="G94" s="4"/>
      <c r="H94" s="4"/>
      <c r="I94"/>
      <c r="J94"/>
      <c r="M94"/>
      <c r="N94"/>
      <c r="O94"/>
      <c r="P94"/>
      <c r="Q94"/>
    </row>
    <row r="95" spans="7:17" ht="10.5">
      <c r="G95" s="4"/>
      <c r="H95" s="4"/>
      <c r="I95"/>
      <c r="J95"/>
      <c r="M95"/>
      <c r="N95"/>
      <c r="O95"/>
      <c r="P95"/>
      <c r="Q95"/>
    </row>
    <row r="96" spans="7:17" ht="10.5">
      <c r="G96" s="4"/>
      <c r="H96" s="4"/>
      <c r="I96"/>
      <c r="J96"/>
      <c r="M96"/>
      <c r="N96"/>
      <c r="O96"/>
      <c r="P96"/>
      <c r="Q96"/>
    </row>
    <row r="97" spans="7:17" ht="10.5">
      <c r="G97" s="4"/>
      <c r="H97" s="4"/>
      <c r="I97"/>
      <c r="J97"/>
      <c r="M97"/>
      <c r="N97"/>
      <c r="O97"/>
      <c r="P97"/>
      <c r="Q97"/>
    </row>
    <row r="98" spans="7:17" ht="10.5">
      <c r="G98" s="4"/>
      <c r="H98" s="4"/>
      <c r="I98"/>
      <c r="J98"/>
      <c r="M98"/>
      <c r="N98"/>
      <c r="O98"/>
      <c r="P98"/>
      <c r="Q98"/>
    </row>
    <row r="99" spans="7:17" ht="10.5">
      <c r="G99" s="4"/>
      <c r="H99" s="4"/>
      <c r="I99"/>
      <c r="J99"/>
      <c r="M99"/>
      <c r="N99"/>
      <c r="O99"/>
      <c r="P99"/>
      <c r="Q99"/>
    </row>
    <row r="100" spans="7:17" ht="10.5">
      <c r="G100" s="4"/>
      <c r="H100" s="4"/>
      <c r="I100"/>
      <c r="J100"/>
      <c r="M100"/>
      <c r="N100"/>
      <c r="O100"/>
      <c r="P100"/>
      <c r="Q100"/>
    </row>
    <row r="101" spans="7:17" ht="10.5">
      <c r="G101" s="4"/>
      <c r="H101" s="4"/>
      <c r="I101"/>
      <c r="J101"/>
      <c r="M101"/>
      <c r="N101"/>
      <c r="O101"/>
      <c r="P101"/>
      <c r="Q101"/>
    </row>
    <row r="102" spans="7:17" ht="10.5">
      <c r="G102" s="4"/>
      <c r="H102" s="4"/>
      <c r="I102"/>
      <c r="J102"/>
      <c r="M102"/>
      <c r="N102"/>
      <c r="O102"/>
      <c r="P102"/>
      <c r="Q102"/>
    </row>
    <row r="103" spans="7:17" ht="10.5">
      <c r="G103" s="4"/>
      <c r="H103" s="4"/>
      <c r="I103"/>
      <c r="J103"/>
      <c r="M103"/>
      <c r="N103"/>
      <c r="O103"/>
      <c r="P103"/>
      <c r="Q103"/>
    </row>
    <row r="104" spans="7:17" ht="10.5">
      <c r="G104" s="4"/>
      <c r="H104" s="4"/>
      <c r="I104"/>
      <c r="J104"/>
      <c r="M104"/>
      <c r="N104"/>
      <c r="O104"/>
      <c r="P104"/>
      <c r="Q104"/>
    </row>
    <row r="105" spans="7:17" ht="10.5">
      <c r="G105" s="4"/>
      <c r="H105" s="4"/>
      <c r="I105"/>
      <c r="J105"/>
      <c r="M105"/>
      <c r="N105"/>
      <c r="O105"/>
      <c r="P105"/>
      <c r="Q105"/>
    </row>
    <row r="106" spans="7:17" ht="10.5">
      <c r="G106" s="4"/>
      <c r="H106" s="4"/>
      <c r="I106"/>
      <c r="J106"/>
      <c r="M106"/>
      <c r="N106"/>
      <c r="O106"/>
      <c r="P106"/>
      <c r="Q106"/>
    </row>
    <row r="107" spans="7:17" ht="10.5">
      <c r="G107" s="4"/>
      <c r="H107" s="4"/>
      <c r="I107"/>
      <c r="J107"/>
      <c r="M107"/>
      <c r="N107"/>
      <c r="O107"/>
      <c r="P107"/>
      <c r="Q107"/>
    </row>
    <row r="108" spans="7:17" ht="10.5">
      <c r="G108" s="4"/>
      <c r="H108" s="4"/>
      <c r="I108"/>
      <c r="J108"/>
      <c r="M108"/>
      <c r="N108"/>
      <c r="O108"/>
      <c r="P108"/>
      <c r="Q108"/>
    </row>
    <row r="109" spans="7:17" ht="10.5">
      <c r="G109" s="4"/>
      <c r="H109" s="4"/>
      <c r="I109"/>
      <c r="J109"/>
      <c r="M109"/>
      <c r="N109"/>
      <c r="O109"/>
      <c r="P109"/>
      <c r="Q109"/>
    </row>
    <row r="110" spans="7:17" ht="10.5">
      <c r="G110" s="4"/>
      <c r="H110" s="4"/>
      <c r="I110"/>
      <c r="J110"/>
      <c r="M110"/>
      <c r="N110"/>
      <c r="O110"/>
      <c r="P110"/>
      <c r="Q110"/>
    </row>
    <row r="111" spans="7:17" ht="10.5">
      <c r="G111" s="4"/>
      <c r="H111" s="4"/>
      <c r="I111"/>
      <c r="J111"/>
      <c r="M111"/>
      <c r="N111"/>
      <c r="O111"/>
      <c r="P111"/>
      <c r="Q111"/>
    </row>
    <row r="112" spans="7:17" ht="10.5">
      <c r="G112" s="4"/>
      <c r="H112" s="4"/>
      <c r="I112"/>
      <c r="J112"/>
      <c r="M112"/>
      <c r="N112"/>
      <c r="O112"/>
      <c r="P112"/>
      <c r="Q112"/>
    </row>
    <row r="113" spans="7:17" ht="10.5">
      <c r="G113" s="4"/>
      <c r="H113" s="4"/>
      <c r="I113"/>
      <c r="J113"/>
      <c r="M113"/>
      <c r="N113"/>
      <c r="O113"/>
      <c r="P113"/>
      <c r="Q113"/>
    </row>
    <row r="114" spans="7:17" ht="10.5">
      <c r="G114" s="4"/>
      <c r="H114" s="4"/>
      <c r="I114"/>
      <c r="J114"/>
      <c r="M114"/>
      <c r="N114"/>
      <c r="O114"/>
      <c r="P114"/>
      <c r="Q114"/>
    </row>
    <row r="115" spans="7:17" ht="10.5">
      <c r="G115" s="4"/>
      <c r="H115" s="4"/>
      <c r="I115"/>
      <c r="J115"/>
      <c r="M115"/>
      <c r="N115"/>
      <c r="O115"/>
      <c r="P115"/>
      <c r="Q115"/>
    </row>
    <row r="116" spans="7:17" ht="10.5">
      <c r="G116" s="4"/>
      <c r="H116" s="4"/>
      <c r="I116"/>
      <c r="J116"/>
      <c r="M116"/>
      <c r="N116"/>
      <c r="O116"/>
      <c r="P116"/>
      <c r="Q116"/>
    </row>
    <row r="117" spans="7:17" ht="10.5">
      <c r="G117" s="4"/>
      <c r="H117" s="4"/>
      <c r="I117"/>
      <c r="J117"/>
      <c r="M117"/>
      <c r="N117"/>
      <c r="O117"/>
      <c r="P117"/>
      <c r="Q117"/>
    </row>
    <row r="118" spans="7:17" ht="10.5">
      <c r="G118" s="4"/>
      <c r="H118" s="4"/>
      <c r="I118"/>
      <c r="J118"/>
      <c r="M118"/>
      <c r="N118"/>
      <c r="O118"/>
      <c r="P118"/>
      <c r="Q118"/>
    </row>
    <row r="119" spans="7:17" ht="10.5">
      <c r="G119" s="4"/>
      <c r="H119" s="4"/>
      <c r="I119"/>
      <c r="J119"/>
      <c r="M119"/>
      <c r="N119"/>
      <c r="O119"/>
      <c r="P119"/>
      <c r="Q119"/>
    </row>
    <row r="120" spans="7:17" ht="10.5">
      <c r="G120" s="4"/>
      <c r="H120" s="4"/>
      <c r="I120"/>
      <c r="J120"/>
      <c r="M120"/>
      <c r="N120"/>
      <c r="O120"/>
      <c r="P120"/>
      <c r="Q120"/>
    </row>
    <row r="121" spans="7:17" ht="10.5">
      <c r="G121" s="4"/>
      <c r="H121" s="4"/>
      <c r="I121"/>
      <c r="J121"/>
      <c r="M121"/>
      <c r="N121"/>
      <c r="O121"/>
      <c r="P121"/>
      <c r="Q121"/>
    </row>
    <row r="122" spans="7:17" ht="10.5">
      <c r="G122" s="4"/>
      <c r="H122" s="4"/>
      <c r="I122"/>
      <c r="J122"/>
      <c r="M122"/>
      <c r="N122"/>
      <c r="O122"/>
      <c r="P122"/>
      <c r="Q122"/>
    </row>
    <row r="123" spans="7:17" ht="10.5">
      <c r="G123" s="4"/>
      <c r="H123" s="4"/>
      <c r="I123"/>
      <c r="J123"/>
      <c r="M123"/>
      <c r="N123"/>
      <c r="O123"/>
      <c r="P123"/>
      <c r="Q123"/>
    </row>
    <row r="124" spans="7:17" ht="10.5">
      <c r="G124" s="4"/>
      <c r="H124" s="4"/>
      <c r="I124"/>
      <c r="J124"/>
      <c r="M124"/>
      <c r="N124"/>
      <c r="O124"/>
      <c r="P124"/>
      <c r="Q124"/>
    </row>
    <row r="125" spans="9:18" ht="10.5">
      <c r="I125"/>
      <c r="J125"/>
      <c r="O125"/>
      <c r="P125"/>
      <c r="Q125"/>
      <c r="R125"/>
    </row>
    <row r="126" spans="9:18" ht="10.5">
      <c r="I126"/>
      <c r="J126"/>
      <c r="O126"/>
      <c r="P126"/>
      <c r="Q126"/>
      <c r="R126"/>
    </row>
    <row r="127" spans="9:18" ht="10.5">
      <c r="I127"/>
      <c r="J127"/>
      <c r="O127"/>
      <c r="P127"/>
      <c r="Q127"/>
      <c r="R127"/>
    </row>
    <row r="128" spans="9:18" ht="10.5">
      <c r="I128"/>
      <c r="J128"/>
      <c r="O128"/>
      <c r="P128"/>
      <c r="Q128"/>
      <c r="R128"/>
    </row>
    <row r="129" spans="9:18" ht="10.5">
      <c r="I129"/>
      <c r="J129"/>
      <c r="O129"/>
      <c r="P129"/>
      <c r="Q129"/>
      <c r="R129"/>
    </row>
    <row r="130" spans="9:18" ht="10.5">
      <c r="I130"/>
      <c r="J130"/>
      <c r="O130"/>
      <c r="P130"/>
      <c r="Q130"/>
      <c r="R130"/>
    </row>
    <row r="131" spans="9:18" ht="10.5">
      <c r="I131"/>
      <c r="J131"/>
      <c r="O131"/>
      <c r="P131"/>
      <c r="Q131"/>
      <c r="R131"/>
    </row>
    <row r="132" spans="9:18" ht="10.5">
      <c r="I132"/>
      <c r="J132"/>
      <c r="O132"/>
      <c r="P132"/>
      <c r="Q132"/>
      <c r="R132"/>
    </row>
    <row r="133" spans="9:18" ht="10.5">
      <c r="I133"/>
      <c r="J133"/>
      <c r="O133"/>
      <c r="P133"/>
      <c r="Q133"/>
      <c r="R133"/>
    </row>
    <row r="134" spans="9:18" ht="10.5">
      <c r="I134"/>
      <c r="J134"/>
      <c r="O134"/>
      <c r="P134"/>
      <c r="Q134"/>
      <c r="R134"/>
    </row>
    <row r="135" spans="9:18" ht="10.5">
      <c r="I135"/>
      <c r="J135"/>
      <c r="O135"/>
      <c r="P135"/>
      <c r="Q135"/>
      <c r="R135"/>
    </row>
    <row r="136" spans="9:18" ht="10.5">
      <c r="I136"/>
      <c r="J136"/>
      <c r="O136"/>
      <c r="P136"/>
      <c r="Q136"/>
      <c r="R136"/>
    </row>
    <row r="137" spans="9:18" ht="10.5">
      <c r="I137"/>
      <c r="J137"/>
      <c r="O137"/>
      <c r="P137"/>
      <c r="Q137"/>
      <c r="R137"/>
    </row>
    <row r="138" spans="9:18" ht="10.5">
      <c r="I138"/>
      <c r="J138"/>
      <c r="O138"/>
      <c r="P138"/>
      <c r="Q138"/>
      <c r="R138"/>
    </row>
    <row r="139" spans="9:18" ht="10.5">
      <c r="I139"/>
      <c r="J139"/>
      <c r="O139"/>
      <c r="P139"/>
      <c r="Q139"/>
      <c r="R139"/>
    </row>
    <row r="140" spans="9:18" ht="10.5">
      <c r="I140"/>
      <c r="J140"/>
      <c r="O140"/>
      <c r="P140"/>
      <c r="Q140"/>
      <c r="R140"/>
    </row>
    <row r="141" spans="9:18" ht="10.5">
      <c r="I141"/>
      <c r="J141"/>
      <c r="O141"/>
      <c r="P141"/>
      <c r="Q141"/>
      <c r="R141"/>
    </row>
    <row r="142" spans="9:18" ht="10.5">
      <c r="I142"/>
      <c r="J142"/>
      <c r="O142"/>
      <c r="P142"/>
      <c r="Q142"/>
      <c r="R142"/>
    </row>
    <row r="143" spans="9:18" ht="10.5">
      <c r="I143"/>
      <c r="J143"/>
      <c r="O143"/>
      <c r="P143"/>
      <c r="Q143"/>
      <c r="R143"/>
    </row>
    <row r="144" spans="9:18" ht="10.5">
      <c r="I144"/>
      <c r="J144"/>
      <c r="O144"/>
      <c r="P144"/>
      <c r="Q144"/>
      <c r="R144"/>
    </row>
    <row r="145" spans="9:18" ht="10.5">
      <c r="I145"/>
      <c r="J145"/>
      <c r="O145"/>
      <c r="P145"/>
      <c r="Q145"/>
      <c r="R145"/>
    </row>
    <row r="146" spans="9:18" ht="10.5">
      <c r="I146"/>
      <c r="J146"/>
      <c r="O146"/>
      <c r="P146"/>
      <c r="Q146"/>
      <c r="R146"/>
    </row>
    <row r="147" spans="9:18" ht="10.5">
      <c r="I147"/>
      <c r="J147"/>
      <c r="O147"/>
      <c r="P147"/>
      <c r="Q147"/>
      <c r="R147"/>
    </row>
    <row r="148" spans="9:18" ht="10.5">
      <c r="I148"/>
      <c r="J148"/>
      <c r="O148"/>
      <c r="P148"/>
      <c r="Q148"/>
      <c r="R148"/>
    </row>
    <row r="149" spans="9:18" ht="10.5">
      <c r="I149"/>
      <c r="J149"/>
      <c r="O149"/>
      <c r="P149"/>
      <c r="Q149"/>
      <c r="R149"/>
    </row>
    <row r="150" spans="9:18" ht="10.5">
      <c r="I150"/>
      <c r="J150"/>
      <c r="O150"/>
      <c r="P150"/>
      <c r="Q150"/>
      <c r="R150"/>
    </row>
    <row r="151" spans="9:18" ht="10.5">
      <c r="I151"/>
      <c r="J151"/>
      <c r="O151"/>
      <c r="P151"/>
      <c r="Q151"/>
      <c r="R151"/>
    </row>
    <row r="152" spans="9:18" ht="10.5">
      <c r="I152"/>
      <c r="J152"/>
      <c r="O152"/>
      <c r="P152"/>
      <c r="Q152"/>
      <c r="R152"/>
    </row>
    <row r="153" spans="9:18" ht="10.5">
      <c r="I153"/>
      <c r="J153"/>
      <c r="O153"/>
      <c r="P153"/>
      <c r="Q153"/>
      <c r="R153"/>
    </row>
    <row r="154" spans="9:18" ht="10.5">
      <c r="I154"/>
      <c r="J154"/>
      <c r="O154"/>
      <c r="P154"/>
      <c r="Q154"/>
      <c r="R154"/>
    </row>
    <row r="155" spans="9:18" ht="10.5">
      <c r="I155"/>
      <c r="J155"/>
      <c r="O155"/>
      <c r="P155"/>
      <c r="Q155"/>
      <c r="R155"/>
    </row>
    <row r="156" spans="9:18" ht="10.5">
      <c r="I156"/>
      <c r="J156"/>
      <c r="O156"/>
      <c r="P156"/>
      <c r="Q156"/>
      <c r="R156"/>
    </row>
    <row r="157" spans="9:18" ht="10.5">
      <c r="I157"/>
      <c r="J157"/>
      <c r="O157"/>
      <c r="P157"/>
      <c r="Q157"/>
      <c r="R157"/>
    </row>
    <row r="158" spans="9:18" ht="10.5">
      <c r="I158"/>
      <c r="J158"/>
      <c r="O158"/>
      <c r="P158"/>
      <c r="Q158"/>
      <c r="R158"/>
    </row>
    <row r="159" spans="9:18" ht="10.5">
      <c r="I159"/>
      <c r="J159"/>
      <c r="O159"/>
      <c r="P159"/>
      <c r="Q159"/>
      <c r="R159"/>
    </row>
    <row r="160" spans="9:18" ht="10.5">
      <c r="I160"/>
      <c r="J160"/>
      <c r="O160"/>
      <c r="P160"/>
      <c r="Q160"/>
      <c r="R160"/>
    </row>
    <row r="161" spans="9:18" ht="10.5">
      <c r="I161"/>
      <c r="J161"/>
      <c r="O161"/>
      <c r="P161"/>
      <c r="Q161"/>
      <c r="R161"/>
    </row>
    <row r="162" spans="9:18" ht="10.5">
      <c r="I162"/>
      <c r="J162"/>
      <c r="O162"/>
      <c r="P162"/>
      <c r="Q162"/>
      <c r="R162"/>
    </row>
    <row r="163" spans="9:18" ht="10.5">
      <c r="I163"/>
      <c r="J163"/>
      <c r="O163"/>
      <c r="P163"/>
      <c r="Q163"/>
      <c r="R163"/>
    </row>
    <row r="164" spans="9:18" ht="10.5">
      <c r="I164"/>
      <c r="J164"/>
      <c r="O164"/>
      <c r="P164"/>
      <c r="Q164"/>
      <c r="R164"/>
    </row>
    <row r="165" spans="9:18" ht="10.5">
      <c r="I165"/>
      <c r="J165"/>
      <c r="O165"/>
      <c r="P165"/>
      <c r="Q165"/>
      <c r="R165"/>
    </row>
    <row r="166" spans="9:18" ht="10.5">
      <c r="I166"/>
      <c r="J166"/>
      <c r="O166"/>
      <c r="P166"/>
      <c r="Q166"/>
      <c r="R166"/>
    </row>
    <row r="167" spans="9:18" ht="10.5">
      <c r="I167"/>
      <c r="J167"/>
      <c r="O167"/>
      <c r="P167"/>
      <c r="Q167"/>
      <c r="R167"/>
    </row>
    <row r="168" spans="9:18" ht="10.5">
      <c r="I168"/>
      <c r="J168"/>
      <c r="O168"/>
      <c r="P168"/>
      <c r="Q168"/>
      <c r="R168"/>
    </row>
    <row r="169" spans="9:18" ht="10.5">
      <c r="I169"/>
      <c r="J169"/>
      <c r="O169"/>
      <c r="P169"/>
      <c r="Q169"/>
      <c r="R169"/>
    </row>
    <row r="170" spans="9:18" ht="10.5">
      <c r="I170"/>
      <c r="J170"/>
      <c r="O170"/>
      <c r="P170"/>
      <c r="Q170"/>
      <c r="R170"/>
    </row>
    <row r="171" spans="9:18" ht="10.5">
      <c r="I171"/>
      <c r="J171"/>
      <c r="O171"/>
      <c r="P171"/>
      <c r="Q171"/>
      <c r="R171"/>
    </row>
    <row r="172" spans="9:18" ht="10.5">
      <c r="I172"/>
      <c r="J172"/>
      <c r="O172"/>
      <c r="P172"/>
      <c r="Q172"/>
      <c r="R172"/>
    </row>
    <row r="173" spans="9:18" ht="10.5">
      <c r="I173"/>
      <c r="J173"/>
      <c r="O173"/>
      <c r="P173"/>
      <c r="Q173"/>
      <c r="R173"/>
    </row>
    <row r="174" spans="9:18" ht="10.5">
      <c r="I174"/>
      <c r="J174"/>
      <c r="O174"/>
      <c r="P174"/>
      <c r="Q174"/>
      <c r="R174"/>
    </row>
    <row r="175" spans="9:18" ht="10.5">
      <c r="I175"/>
      <c r="J175"/>
      <c r="O175"/>
      <c r="P175"/>
      <c r="Q175"/>
      <c r="R175"/>
    </row>
    <row r="176" spans="9:18" ht="10.5">
      <c r="I176"/>
      <c r="J176"/>
      <c r="O176"/>
      <c r="P176"/>
      <c r="Q176"/>
      <c r="R176"/>
    </row>
    <row r="177" spans="9:18" ht="10.5">
      <c r="I177"/>
      <c r="J177"/>
      <c r="O177"/>
      <c r="P177"/>
      <c r="Q177"/>
      <c r="R177"/>
    </row>
    <row r="178" spans="9:18" ht="10.5">
      <c r="I178"/>
      <c r="J178"/>
      <c r="O178"/>
      <c r="P178"/>
      <c r="Q178"/>
      <c r="R178"/>
    </row>
    <row r="179" spans="9:18" ht="10.5">
      <c r="I179"/>
      <c r="J179"/>
      <c r="O179"/>
      <c r="P179"/>
      <c r="Q179"/>
      <c r="R179"/>
    </row>
    <row r="180" spans="9:18" ht="10.5">
      <c r="I180"/>
      <c r="J180"/>
      <c r="O180"/>
      <c r="P180"/>
      <c r="Q180"/>
      <c r="R180"/>
    </row>
    <row r="181" spans="9:18" ht="10.5">
      <c r="I181"/>
      <c r="J181"/>
      <c r="O181"/>
      <c r="P181"/>
      <c r="Q181"/>
      <c r="R181"/>
    </row>
    <row r="182" spans="9:18" ht="10.5">
      <c r="I182"/>
      <c r="J182"/>
      <c r="O182"/>
      <c r="P182"/>
      <c r="Q182"/>
      <c r="R182"/>
    </row>
    <row r="183" spans="9:18" ht="10.5">
      <c r="I183"/>
      <c r="J183"/>
      <c r="O183"/>
      <c r="P183"/>
      <c r="Q183"/>
      <c r="R183"/>
    </row>
    <row r="184" spans="9:18" ht="10.5">
      <c r="I184"/>
      <c r="J184"/>
      <c r="O184"/>
      <c r="P184"/>
      <c r="Q184"/>
      <c r="R184"/>
    </row>
    <row r="185" spans="9:18" ht="10.5">
      <c r="I185"/>
      <c r="J185"/>
      <c r="O185"/>
      <c r="P185"/>
      <c r="Q185"/>
      <c r="R185"/>
    </row>
    <row r="186" spans="9:18" ht="10.5">
      <c r="I186"/>
      <c r="J186"/>
      <c r="O186"/>
      <c r="P186"/>
      <c r="Q186"/>
      <c r="R186"/>
    </row>
    <row r="187" spans="9:18" ht="10.5">
      <c r="I187"/>
      <c r="J187"/>
      <c r="O187"/>
      <c r="P187"/>
      <c r="Q187"/>
      <c r="R187"/>
    </row>
    <row r="188" spans="9:18" ht="10.5">
      <c r="I188"/>
      <c r="J188"/>
      <c r="O188"/>
      <c r="P188"/>
      <c r="Q188"/>
      <c r="R188"/>
    </row>
    <row r="189" spans="9:18" ht="10.5">
      <c r="I189"/>
      <c r="J189"/>
      <c r="O189"/>
      <c r="P189"/>
      <c r="Q189"/>
      <c r="R189"/>
    </row>
    <row r="190" spans="9:18" ht="10.5">
      <c r="I190"/>
      <c r="J190"/>
      <c r="O190"/>
      <c r="P190"/>
      <c r="Q190"/>
      <c r="R190"/>
    </row>
    <row r="191" spans="9:18" ht="10.5">
      <c r="I191"/>
      <c r="J191"/>
      <c r="O191"/>
      <c r="P191"/>
      <c r="Q191"/>
      <c r="R191"/>
    </row>
    <row r="192" spans="9:18" ht="10.5">
      <c r="I192"/>
      <c r="J192"/>
      <c r="O192"/>
      <c r="P192"/>
      <c r="Q192"/>
      <c r="R192"/>
    </row>
    <row r="193" spans="9:18" ht="10.5">
      <c r="I193"/>
      <c r="J193"/>
      <c r="O193"/>
      <c r="P193"/>
      <c r="Q193"/>
      <c r="R193"/>
    </row>
    <row r="194" spans="9:18" ht="10.5">
      <c r="I194"/>
      <c r="J194"/>
      <c r="O194"/>
      <c r="P194"/>
      <c r="Q194"/>
      <c r="R194"/>
    </row>
    <row r="195" spans="9:18" ht="10.5">
      <c r="I195"/>
      <c r="J195"/>
      <c r="O195"/>
      <c r="P195"/>
      <c r="Q195"/>
      <c r="R195"/>
    </row>
    <row r="196" spans="9:18" ht="10.5">
      <c r="I196"/>
      <c r="J196"/>
      <c r="O196"/>
      <c r="P196"/>
      <c r="Q196"/>
      <c r="R196"/>
    </row>
    <row r="197" spans="9:18" ht="10.5">
      <c r="I197"/>
      <c r="J197"/>
      <c r="O197"/>
      <c r="P197"/>
      <c r="Q197"/>
      <c r="R197"/>
    </row>
    <row r="198" spans="9:18" ht="10.5">
      <c r="I198"/>
      <c r="J198"/>
      <c r="O198"/>
      <c r="P198"/>
      <c r="Q198"/>
      <c r="R198"/>
    </row>
    <row r="199" spans="9:18" ht="10.5">
      <c r="I199"/>
      <c r="J199"/>
      <c r="O199"/>
      <c r="P199"/>
      <c r="Q199"/>
      <c r="R199"/>
    </row>
    <row r="200" spans="9:18" ht="10.5">
      <c r="I200"/>
      <c r="J200"/>
      <c r="O200"/>
      <c r="P200"/>
      <c r="Q200"/>
      <c r="R200"/>
    </row>
    <row r="201" spans="9:18" ht="10.5">
      <c r="I201"/>
      <c r="J201"/>
      <c r="O201"/>
      <c r="P201"/>
      <c r="Q201"/>
      <c r="R201"/>
    </row>
    <row r="202" spans="9:18" ht="10.5">
      <c r="I202"/>
      <c r="J202"/>
      <c r="O202"/>
      <c r="P202"/>
      <c r="Q202"/>
      <c r="R202"/>
    </row>
    <row r="203" spans="9:18" ht="10.5">
      <c r="I203"/>
      <c r="J203"/>
      <c r="O203"/>
      <c r="P203"/>
      <c r="Q203"/>
      <c r="R203"/>
    </row>
    <row r="204" spans="9:18" ht="10.5">
      <c r="I204"/>
      <c r="J204"/>
      <c r="O204"/>
      <c r="P204"/>
      <c r="Q204"/>
      <c r="R204"/>
    </row>
    <row r="205" spans="9:18" ht="10.5">
      <c r="I205"/>
      <c r="J205"/>
      <c r="O205"/>
      <c r="P205"/>
      <c r="Q205"/>
      <c r="R205"/>
    </row>
    <row r="206" spans="9:18" ht="10.5">
      <c r="I206"/>
      <c r="J206"/>
      <c r="O206"/>
      <c r="P206"/>
      <c r="Q206"/>
      <c r="R206"/>
    </row>
    <row r="207" spans="9:18" ht="10.5">
      <c r="I207"/>
      <c r="J207"/>
      <c r="O207"/>
      <c r="P207"/>
      <c r="Q207"/>
      <c r="R207"/>
    </row>
    <row r="208" spans="9:18" ht="10.5">
      <c r="I208"/>
      <c r="J208"/>
      <c r="O208"/>
      <c r="P208"/>
      <c r="Q208"/>
      <c r="R208"/>
    </row>
    <row r="209" spans="9:18" ht="10.5">
      <c r="I209"/>
      <c r="J209"/>
      <c r="O209"/>
      <c r="P209"/>
      <c r="Q209"/>
      <c r="R209"/>
    </row>
    <row r="210" spans="9:18" ht="10.5">
      <c r="I210"/>
      <c r="J210"/>
      <c r="O210"/>
      <c r="P210"/>
      <c r="Q210"/>
      <c r="R210"/>
    </row>
    <row r="211" spans="9:18" ht="10.5">
      <c r="I211"/>
      <c r="J211"/>
      <c r="O211"/>
      <c r="P211"/>
      <c r="Q211"/>
      <c r="R211"/>
    </row>
    <row r="212" spans="9:18" ht="10.5">
      <c r="I212"/>
      <c r="J212"/>
      <c r="O212"/>
      <c r="P212"/>
      <c r="Q212"/>
      <c r="R212"/>
    </row>
    <row r="213" spans="9:18" ht="10.5">
      <c r="I213"/>
      <c r="J213"/>
      <c r="O213"/>
      <c r="P213"/>
      <c r="Q213"/>
      <c r="R213"/>
    </row>
    <row r="214" spans="9:18" ht="10.5">
      <c r="I214"/>
      <c r="J214"/>
      <c r="O214"/>
      <c r="P214"/>
      <c r="Q214"/>
      <c r="R214"/>
    </row>
    <row r="215" spans="9:18" ht="10.5">
      <c r="I215"/>
      <c r="J215"/>
      <c r="O215"/>
      <c r="P215"/>
      <c r="Q215"/>
      <c r="R215"/>
    </row>
    <row r="216" spans="9:18" ht="10.5">
      <c r="I216"/>
      <c r="J216"/>
      <c r="O216"/>
      <c r="P216"/>
      <c r="Q216"/>
      <c r="R216"/>
    </row>
    <row r="217" spans="9:18" ht="10.5">
      <c r="I217"/>
      <c r="J217"/>
      <c r="O217"/>
      <c r="P217"/>
      <c r="Q217"/>
      <c r="R217"/>
    </row>
    <row r="218" spans="9:18" ht="10.5">
      <c r="I218"/>
      <c r="J218"/>
      <c r="O218"/>
      <c r="P218"/>
      <c r="Q218"/>
      <c r="R218"/>
    </row>
    <row r="219" spans="9:18" ht="10.5">
      <c r="I219"/>
      <c r="J219"/>
      <c r="O219"/>
      <c r="P219"/>
      <c r="Q219"/>
      <c r="R219"/>
    </row>
    <row r="220" spans="9:18" ht="10.5">
      <c r="I220"/>
      <c r="J220"/>
      <c r="O220"/>
      <c r="P220"/>
      <c r="Q220"/>
      <c r="R220"/>
    </row>
    <row r="221" spans="9:18" ht="10.5">
      <c r="I221"/>
      <c r="J221"/>
      <c r="O221"/>
      <c r="P221"/>
      <c r="Q221"/>
      <c r="R221"/>
    </row>
    <row r="222" spans="9:18" ht="10.5">
      <c r="I222"/>
      <c r="J222"/>
      <c r="O222"/>
      <c r="P222"/>
      <c r="Q222"/>
      <c r="R222"/>
    </row>
    <row r="223" spans="9:18" ht="10.5">
      <c r="I223"/>
      <c r="J223"/>
      <c r="O223"/>
      <c r="P223"/>
      <c r="Q223"/>
      <c r="R223"/>
    </row>
    <row r="224" spans="9:18" ht="10.5">
      <c r="I224"/>
      <c r="J224"/>
      <c r="O224"/>
      <c r="P224"/>
      <c r="Q224"/>
      <c r="R224"/>
    </row>
    <row r="225" spans="9:18" ht="10.5">
      <c r="I225"/>
      <c r="J225"/>
      <c r="O225"/>
      <c r="P225"/>
      <c r="Q225"/>
      <c r="R225"/>
    </row>
    <row r="226" spans="9:18" ht="10.5">
      <c r="I226"/>
      <c r="J226"/>
      <c r="O226"/>
      <c r="P226"/>
      <c r="Q226"/>
      <c r="R226"/>
    </row>
    <row r="227" spans="9:18" ht="10.5">
      <c r="I227"/>
      <c r="J227"/>
      <c r="O227"/>
      <c r="P227"/>
      <c r="Q227"/>
      <c r="R227"/>
    </row>
    <row r="228" spans="9:18" ht="10.5">
      <c r="I228"/>
      <c r="J228"/>
      <c r="O228"/>
      <c r="P228"/>
      <c r="Q228"/>
      <c r="R228"/>
    </row>
    <row r="229" spans="9:18" ht="10.5">
      <c r="I229"/>
      <c r="J229"/>
      <c r="O229"/>
      <c r="P229"/>
      <c r="Q229"/>
      <c r="R229"/>
    </row>
    <row r="230" spans="9:18" ht="10.5">
      <c r="I230"/>
      <c r="J230"/>
      <c r="O230"/>
      <c r="P230"/>
      <c r="Q230"/>
      <c r="R230"/>
    </row>
    <row r="231" spans="9:18" ht="10.5">
      <c r="I231"/>
      <c r="J231"/>
      <c r="O231"/>
      <c r="P231"/>
      <c r="Q231"/>
      <c r="R231"/>
    </row>
    <row r="232" spans="9:18" ht="10.5">
      <c r="I232"/>
      <c r="J232"/>
      <c r="O232"/>
      <c r="P232"/>
      <c r="Q232"/>
      <c r="R232"/>
    </row>
    <row r="233" spans="9:18" ht="10.5">
      <c r="I233"/>
      <c r="J233"/>
      <c r="O233"/>
      <c r="P233"/>
      <c r="Q233"/>
      <c r="R233"/>
    </row>
    <row r="234" spans="9:18" ht="10.5">
      <c r="I234"/>
      <c r="J234"/>
      <c r="O234"/>
      <c r="P234"/>
      <c r="Q234"/>
      <c r="R234"/>
    </row>
    <row r="235" spans="9:18" ht="10.5">
      <c r="I235"/>
      <c r="J235"/>
      <c r="O235"/>
      <c r="P235"/>
      <c r="Q235"/>
      <c r="R235"/>
    </row>
    <row r="236" spans="9:18" ht="10.5">
      <c r="I236"/>
      <c r="J236"/>
      <c r="O236"/>
      <c r="P236"/>
      <c r="Q236"/>
      <c r="R236"/>
    </row>
    <row r="237" spans="9:18" ht="10.5">
      <c r="I237"/>
      <c r="J237"/>
      <c r="O237"/>
      <c r="P237"/>
      <c r="Q237"/>
      <c r="R237"/>
    </row>
    <row r="238" spans="15:18" ht="10.5">
      <c r="O238"/>
      <c r="P238"/>
      <c r="Q238"/>
      <c r="R238"/>
    </row>
    <row r="239" spans="15:18" ht="10.5">
      <c r="O239"/>
      <c r="P239"/>
      <c r="Q239"/>
      <c r="R239"/>
    </row>
    <row r="240" spans="15:18" ht="10.5">
      <c r="O240"/>
      <c r="P240"/>
      <c r="Q240"/>
      <c r="R240"/>
    </row>
    <row r="241" spans="15:18" ht="10.5">
      <c r="O241"/>
      <c r="R241"/>
    </row>
  </sheetData>
  <sheetProtection/>
  <hyperlinks>
    <hyperlink ref="L62" r:id="rId1" display="www.sentenca.com.br"/>
  </hyperlinks>
  <printOptions/>
  <pageMargins left="0.7874015748031497" right="0.3937007874015748" top="0.7874015748031497" bottom="0.5905511811023623" header="0.31496062992125984" footer="0.5118110236220472"/>
  <pageSetup horizontalDpi="600" verticalDpi="600" orientation="landscape" paperSize="9" scale="92" r:id="rId2"/>
  <headerFooter alignWithMargins="0">
    <oddHeader>&amp;R
Anexo: 04
Folha : 0&amp;P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T90"/>
  <sheetViews>
    <sheetView showGridLines="0" zoomScalePageLayoutView="0" workbookViewId="0" topLeftCell="A1">
      <selection activeCell="Q8" sqref="Q8"/>
    </sheetView>
  </sheetViews>
  <sheetFormatPr defaultColWidth="13.33203125" defaultRowHeight="10.5"/>
  <cols>
    <col min="1" max="1" width="7.16015625" style="21" customWidth="1"/>
    <col min="2" max="2" width="2.33203125" style="21" customWidth="1"/>
    <col min="3" max="3" width="22.83203125" style="21" customWidth="1"/>
    <col min="4" max="4" width="10" style="21" customWidth="1"/>
    <col min="5" max="5" width="8.66015625" style="21" customWidth="1"/>
    <col min="6" max="6" width="7.33203125" style="21" customWidth="1"/>
    <col min="7" max="7" width="9.66015625" style="21" customWidth="1"/>
    <col min="8" max="8" width="6" style="21" customWidth="1"/>
    <col min="9" max="9" width="6.16015625" style="21" customWidth="1"/>
    <col min="10" max="10" width="9.83203125" style="21" customWidth="1"/>
    <col min="11" max="11" width="12" style="21" customWidth="1"/>
    <col min="12" max="12" width="10.5" style="4" customWidth="1"/>
    <col min="13" max="13" width="12" style="4" customWidth="1"/>
    <col min="14" max="14" width="11.83203125" style="21" customWidth="1"/>
    <col min="15" max="15" width="12.16015625" style="21" customWidth="1"/>
    <col min="16" max="16" width="12.66015625" style="21" customWidth="1"/>
    <col min="17" max="17" width="11" style="21" customWidth="1"/>
    <col min="18" max="18" width="12.83203125" style="21" customWidth="1"/>
    <col min="19" max="19" width="13.33203125" style="21" customWidth="1"/>
    <col min="20" max="20" width="14.33203125" style="279" customWidth="1"/>
    <col min="21" max="16384" width="13.33203125" style="21" customWidth="1"/>
  </cols>
  <sheetData>
    <row r="1" spans="1:4" s="406" customFormat="1" ht="14.25" customHeight="1">
      <c r="A1" s="405" t="s">
        <v>335</v>
      </c>
      <c r="B1" s="405"/>
      <c r="C1" s="405"/>
      <c r="D1" s="405"/>
    </row>
    <row r="2" spans="1:4" s="341" customFormat="1" ht="10.5" customHeight="1">
      <c r="A2" s="174"/>
      <c r="B2" s="407"/>
      <c r="C2" s="174"/>
      <c r="D2" s="174"/>
    </row>
    <row r="3" spans="1:4" s="341" customFormat="1" ht="10.5" customHeight="1">
      <c r="A3" s="174"/>
      <c r="B3" s="407"/>
      <c r="C3" s="174"/>
      <c r="D3" s="174"/>
    </row>
    <row r="4" spans="1:20" s="19" customFormat="1" ht="10.5">
      <c r="A4" s="19" t="s">
        <v>108</v>
      </c>
      <c r="L4" s="118"/>
      <c r="M4" s="118"/>
      <c r="N4"/>
      <c r="O4"/>
      <c r="T4" s="277"/>
    </row>
    <row r="5" spans="12:20" s="19" customFormat="1" ht="10.5">
      <c r="L5" s="118"/>
      <c r="M5" s="118"/>
      <c r="N5"/>
      <c r="O5"/>
      <c r="T5" s="277"/>
    </row>
    <row r="6" spans="1:7" s="183" customFormat="1" ht="11.25" customHeight="1">
      <c r="A6" s="282" t="s">
        <v>322</v>
      </c>
      <c r="B6" s="93"/>
      <c r="C6" s="283"/>
      <c r="D6" s="283"/>
      <c r="E6" s="283"/>
      <c r="F6" s="283"/>
      <c r="G6" s="283"/>
    </row>
    <row r="7" spans="1:7" s="183" customFormat="1" ht="11.25" customHeight="1">
      <c r="A7" s="284" t="s">
        <v>323</v>
      </c>
      <c r="B7" s="48"/>
      <c r="C7" s="283"/>
      <c r="D7" s="283"/>
      <c r="E7" s="283"/>
      <c r="F7" s="283"/>
      <c r="G7" s="283"/>
    </row>
    <row r="8" spans="1:7" s="183" customFormat="1" ht="11.25" customHeight="1">
      <c r="A8" s="282" t="s">
        <v>321</v>
      </c>
      <c r="B8" s="93"/>
      <c r="C8" s="283"/>
      <c r="D8" s="283"/>
      <c r="E8" s="283"/>
      <c r="F8" s="283"/>
      <c r="G8" s="283"/>
    </row>
    <row r="9" spans="1:7" s="183" customFormat="1" ht="11.25" customHeight="1">
      <c r="A9" s="284" t="s">
        <v>324</v>
      </c>
      <c r="B9" s="48"/>
      <c r="C9" s="283"/>
      <c r="D9" s="283"/>
      <c r="E9" s="283"/>
      <c r="F9" s="283"/>
      <c r="G9" s="283"/>
    </row>
    <row r="10" spans="12:19" ht="15" customHeight="1" thickBot="1">
      <c r="L10" s="8"/>
      <c r="M10" s="8"/>
      <c r="N10"/>
      <c r="O10"/>
      <c r="P10" s="19"/>
      <c r="Q10" s="19"/>
      <c r="R10" s="19"/>
      <c r="S10" s="19"/>
    </row>
    <row r="11" spans="1:18" ht="12" thickBot="1" thickTop="1">
      <c r="A11" s="396" t="s">
        <v>3</v>
      </c>
      <c r="B11" s="397"/>
      <c r="C11" s="398"/>
      <c r="D11" s="20" t="s">
        <v>4</v>
      </c>
      <c r="E11" s="20" t="s">
        <v>5</v>
      </c>
      <c r="F11" s="20" t="s">
        <v>6</v>
      </c>
      <c r="G11" s="20" t="s">
        <v>7</v>
      </c>
      <c r="H11" s="20" t="s">
        <v>8</v>
      </c>
      <c r="I11" s="20" t="s">
        <v>9</v>
      </c>
      <c r="J11" s="396" t="s">
        <v>10</v>
      </c>
      <c r="K11" s="398"/>
      <c r="L11" s="3" t="s">
        <v>11</v>
      </c>
      <c r="M11" s="3" t="s">
        <v>90</v>
      </c>
      <c r="N11" s="9" t="s">
        <v>109</v>
      </c>
      <c r="O11" s="9" t="s">
        <v>110</v>
      </c>
      <c r="P11" s="9" t="s">
        <v>143</v>
      </c>
      <c r="Q11" s="9" t="s">
        <v>144</v>
      </c>
      <c r="R11" s="9" t="s">
        <v>146</v>
      </c>
    </row>
    <row r="12" spans="12:19" ht="12" thickBot="1" thickTop="1">
      <c r="L12" s="7"/>
      <c r="M12" s="7"/>
      <c r="N12" s="5"/>
      <c r="O12" s="5"/>
      <c r="P12" s="5"/>
      <c r="Q12" s="5"/>
      <c r="R12" s="5"/>
      <c r="S12" s="4"/>
    </row>
    <row r="13" spans="1:20" s="24" customFormat="1" ht="11.25" thickTop="1">
      <c r="A13" s="60" t="s">
        <v>1</v>
      </c>
      <c r="B13" s="112" t="s">
        <v>32</v>
      </c>
      <c r="C13" s="61" t="s">
        <v>34</v>
      </c>
      <c r="D13" s="61" t="s">
        <v>33</v>
      </c>
      <c r="E13" s="23" t="s">
        <v>42</v>
      </c>
      <c r="F13" s="23" t="s">
        <v>38</v>
      </c>
      <c r="G13" s="23" t="s">
        <v>43</v>
      </c>
      <c r="H13" s="23" t="s">
        <v>44</v>
      </c>
      <c r="I13" s="23" t="s">
        <v>44</v>
      </c>
      <c r="J13" s="399" t="s">
        <v>150</v>
      </c>
      <c r="K13" s="400"/>
      <c r="L13" s="141" t="s">
        <v>101</v>
      </c>
      <c r="M13" s="136" t="s">
        <v>15</v>
      </c>
      <c r="N13" s="10" t="s">
        <v>13</v>
      </c>
      <c r="O13" s="10" t="s">
        <v>14</v>
      </c>
      <c r="P13" s="10" t="s">
        <v>37</v>
      </c>
      <c r="Q13" s="10" t="s">
        <v>12</v>
      </c>
      <c r="R13" s="11" t="s">
        <v>0</v>
      </c>
      <c r="S13" s="4"/>
      <c r="T13" s="280"/>
    </row>
    <row r="14" spans="1:20" s="24" customFormat="1" ht="10.5">
      <c r="A14" s="62"/>
      <c r="B14" s="43"/>
      <c r="C14" s="63"/>
      <c r="D14" s="151" t="s">
        <v>163</v>
      </c>
      <c r="E14" s="26" t="s">
        <v>45</v>
      </c>
      <c r="F14" s="26" t="s">
        <v>41</v>
      </c>
      <c r="G14" s="26" t="s">
        <v>46</v>
      </c>
      <c r="H14" s="26"/>
      <c r="I14" s="54"/>
      <c r="J14" s="149" t="s">
        <v>152</v>
      </c>
      <c r="K14" s="151" t="s">
        <v>153</v>
      </c>
      <c r="L14" s="207" t="s">
        <v>165</v>
      </c>
      <c r="M14" s="137" t="s">
        <v>103</v>
      </c>
      <c r="N14" s="12" t="s">
        <v>16</v>
      </c>
      <c r="O14" s="12" t="s">
        <v>15</v>
      </c>
      <c r="P14" s="12" t="s">
        <v>22</v>
      </c>
      <c r="Q14" s="12" t="s">
        <v>17</v>
      </c>
      <c r="R14" s="14" t="s">
        <v>18</v>
      </c>
      <c r="S14" s="4"/>
      <c r="T14" s="280"/>
    </row>
    <row r="15" spans="1:20" s="24" customFormat="1" ht="10.5">
      <c r="A15" s="62"/>
      <c r="B15" s="43"/>
      <c r="C15" s="63"/>
      <c r="D15" s="151" t="s">
        <v>173</v>
      </c>
      <c r="E15" s="26"/>
      <c r="F15" s="198" t="s">
        <v>162</v>
      </c>
      <c r="G15" s="198" t="s">
        <v>174</v>
      </c>
      <c r="H15" s="26"/>
      <c r="I15" s="54"/>
      <c r="J15" s="149" t="s">
        <v>164</v>
      </c>
      <c r="K15" s="151" t="s">
        <v>176</v>
      </c>
      <c r="L15" s="142" t="s">
        <v>102</v>
      </c>
      <c r="M15" s="193" t="s">
        <v>171</v>
      </c>
      <c r="N15" s="12" t="s">
        <v>20</v>
      </c>
      <c r="O15" s="12" t="s">
        <v>21</v>
      </c>
      <c r="P15" s="13" t="s">
        <v>25</v>
      </c>
      <c r="Q15" s="12" t="s">
        <v>2</v>
      </c>
      <c r="R15" s="14" t="s">
        <v>23</v>
      </c>
      <c r="S15" s="4"/>
      <c r="T15" s="280"/>
    </row>
    <row r="16" spans="1:20" s="24" customFormat="1" ht="10.5">
      <c r="A16" s="62"/>
      <c r="B16" s="43"/>
      <c r="C16" s="63"/>
      <c r="D16" s="63"/>
      <c r="E16" s="26"/>
      <c r="F16" s="54"/>
      <c r="G16" s="54"/>
      <c r="H16" s="54"/>
      <c r="I16" s="54"/>
      <c r="J16" s="149"/>
      <c r="K16" s="151" t="s">
        <v>151</v>
      </c>
      <c r="L16" s="142"/>
      <c r="M16" s="193" t="s">
        <v>102</v>
      </c>
      <c r="N16" s="12" t="s">
        <v>24</v>
      </c>
      <c r="O16" s="12"/>
      <c r="P16" s="15" t="s">
        <v>27</v>
      </c>
      <c r="Q16" s="12"/>
      <c r="R16" s="14" t="s">
        <v>26</v>
      </c>
      <c r="S16" s="4"/>
      <c r="T16" s="280"/>
    </row>
    <row r="17" spans="1:20" s="24" customFormat="1" ht="10.5">
      <c r="A17" s="62"/>
      <c r="B17" s="43"/>
      <c r="C17" s="63"/>
      <c r="D17" s="63"/>
      <c r="E17" s="64"/>
      <c r="F17" s="55"/>
      <c r="G17" s="206" t="s">
        <v>175</v>
      </c>
      <c r="H17" s="54"/>
      <c r="I17" s="54"/>
      <c r="J17" s="163"/>
      <c r="K17" s="164" t="s">
        <v>164</v>
      </c>
      <c r="L17" s="142"/>
      <c r="M17" s="137"/>
      <c r="N17" s="12"/>
      <c r="O17" s="12"/>
      <c r="P17" s="192" t="str">
        <f>'04'!O17</f>
        <v>10/08/2010 à</v>
      </c>
      <c r="Q17" s="12"/>
      <c r="R17" s="16" t="s">
        <v>28</v>
      </c>
      <c r="S17" s="4"/>
      <c r="T17" s="280"/>
    </row>
    <row r="18" spans="1:20" s="24" customFormat="1" ht="11.25" thickBot="1">
      <c r="A18" s="65"/>
      <c r="B18" s="66"/>
      <c r="C18" s="44"/>
      <c r="D18" s="44"/>
      <c r="E18" s="56"/>
      <c r="F18" s="56"/>
      <c r="G18" s="56" t="s">
        <v>104</v>
      </c>
      <c r="H18" s="56"/>
      <c r="I18" s="57"/>
      <c r="J18" s="401" t="s">
        <v>105</v>
      </c>
      <c r="K18" s="402"/>
      <c r="L18" s="143" t="s">
        <v>106</v>
      </c>
      <c r="M18" s="153" t="s">
        <v>107</v>
      </c>
      <c r="N18" s="17"/>
      <c r="O18" s="160" t="s">
        <v>148</v>
      </c>
      <c r="P18" s="91" t="str">
        <f>'04'!O18</f>
        <v>01/09/2014</v>
      </c>
      <c r="Q18" s="161" t="s">
        <v>149</v>
      </c>
      <c r="R18" s="162" t="s">
        <v>147</v>
      </c>
      <c r="S18" s="4"/>
      <c r="T18" s="280"/>
    </row>
    <row r="19" spans="1:20" s="24" customFormat="1" ht="12.75" customHeight="1" thickTop="1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94"/>
      <c r="M19" s="294"/>
      <c r="N19"/>
      <c r="O19"/>
      <c r="P19" s="48"/>
      <c r="Q19" s="48"/>
      <c r="R19" s="48"/>
      <c r="S19" s="48"/>
      <c r="T19" s="291" t="s">
        <v>211</v>
      </c>
    </row>
    <row r="20" spans="1:20" ht="10.5">
      <c r="A20" s="67">
        <f>'04'!A20</f>
        <v>38565</v>
      </c>
      <c r="B20" s="111" t="s">
        <v>32</v>
      </c>
      <c r="C20" s="263"/>
      <c r="D20" s="58">
        <v>268.94</v>
      </c>
      <c r="E20" s="208"/>
      <c r="F20" s="197"/>
      <c r="G20" s="208"/>
      <c r="H20" s="209"/>
      <c r="I20" s="209"/>
      <c r="J20" s="208"/>
      <c r="K20" s="208"/>
      <c r="L20" s="194"/>
      <c r="M20" s="194"/>
      <c r="N20" s="134">
        <f>'04'!M20</f>
        <v>1.09955933</v>
      </c>
      <c r="O20" s="1">
        <f aca="true" t="shared" si="0" ref="O20:O59">M20*N20</f>
        <v>0</v>
      </c>
      <c r="P20" s="1">
        <f>'01'!P21</f>
        <v>47.73</v>
      </c>
      <c r="Q20" s="1">
        <f aca="true" t="shared" si="1" ref="Q20:Q59">O20*P20%</f>
        <v>0</v>
      </c>
      <c r="R20" s="1">
        <f aca="true" t="shared" si="2" ref="R20:R59">O20+Q20</f>
        <v>0</v>
      </c>
      <c r="T20" s="295">
        <f aca="true" t="shared" si="3" ref="T20:T59">L20*N20</f>
        <v>0</v>
      </c>
    </row>
    <row r="21" spans="1:20" ht="10.5">
      <c r="A21" s="67">
        <f>'04'!A21</f>
        <v>38596</v>
      </c>
      <c r="B21" s="111" t="s">
        <v>32</v>
      </c>
      <c r="C21" s="150"/>
      <c r="D21" s="58">
        <v>390.79</v>
      </c>
      <c r="E21" s="208"/>
      <c r="F21" s="197"/>
      <c r="G21" s="208"/>
      <c r="H21" s="209"/>
      <c r="I21" s="209"/>
      <c r="J21" s="270"/>
      <c r="K21" s="208"/>
      <c r="L21" s="194"/>
      <c r="M21" s="194"/>
      <c r="N21" s="134">
        <f>'04'!M21</f>
        <v>1.09666742</v>
      </c>
      <c r="O21" s="1">
        <f t="shared" si="0"/>
        <v>0</v>
      </c>
      <c r="P21" s="1">
        <f>'01'!P22</f>
        <v>47.73</v>
      </c>
      <c r="Q21" s="1">
        <f t="shared" si="1"/>
        <v>0</v>
      </c>
      <c r="R21" s="1">
        <f t="shared" si="2"/>
        <v>0</v>
      </c>
      <c r="T21" s="295">
        <f t="shared" si="3"/>
        <v>0</v>
      </c>
    </row>
    <row r="22" spans="1:20" ht="10.5">
      <c r="A22" s="67">
        <f>'04'!A22</f>
        <v>38626</v>
      </c>
      <c r="B22" s="111" t="s">
        <v>32</v>
      </c>
      <c r="C22" s="150" t="s">
        <v>217</v>
      </c>
      <c r="D22" s="58">
        <v>152.59</v>
      </c>
      <c r="E22" s="68">
        <f>SUM(D12:D22)/12</f>
        <v>67.69</v>
      </c>
      <c r="F22" s="293">
        <f>Rasc!D20</f>
        <v>3.44</v>
      </c>
      <c r="G22" s="58">
        <f>E22*F22</f>
        <v>232.85</v>
      </c>
      <c r="H22" s="69">
        <v>2</v>
      </c>
      <c r="I22" s="69">
        <v>12</v>
      </c>
      <c r="J22" s="271">
        <f>(G22*H22/I22)</f>
        <v>38.81</v>
      </c>
      <c r="K22" s="58">
        <f>J22*1.333</f>
        <v>51.73</v>
      </c>
      <c r="L22" s="114">
        <f>K22*11.2%</f>
        <v>5.79</v>
      </c>
      <c r="M22" s="273">
        <f>K22+L22</f>
        <v>57.52</v>
      </c>
      <c r="N22" s="134">
        <f>'04'!M22</f>
        <v>1.09436925</v>
      </c>
      <c r="O22" s="1">
        <f t="shared" si="0"/>
        <v>62.95</v>
      </c>
      <c r="P22" s="1">
        <f>'01'!P23</f>
        <v>47.73</v>
      </c>
      <c r="Q22" s="1">
        <f t="shared" si="1"/>
        <v>30.05</v>
      </c>
      <c r="R22" s="1">
        <f t="shared" si="2"/>
        <v>93</v>
      </c>
      <c r="T22" s="295">
        <f t="shared" si="3"/>
        <v>6.34</v>
      </c>
    </row>
    <row r="23" spans="1:20" ht="10.5">
      <c r="A23" s="67">
        <f>'04'!A23</f>
        <v>38657</v>
      </c>
      <c r="B23" s="111" t="s">
        <v>32</v>
      </c>
      <c r="C23" s="68"/>
      <c r="D23" s="58">
        <v>293.65</v>
      </c>
      <c r="E23"/>
      <c r="F23" s="293"/>
      <c r="G23"/>
      <c r="H23"/>
      <c r="I23"/>
      <c r="J23"/>
      <c r="K23"/>
      <c r="L23"/>
      <c r="M23"/>
      <c r="N23" s="134">
        <f>'04'!M23</f>
        <v>1.09226227</v>
      </c>
      <c r="O23" s="1">
        <f t="shared" si="0"/>
        <v>0</v>
      </c>
      <c r="P23" s="1">
        <f>'01'!P24</f>
        <v>47.73</v>
      </c>
      <c r="Q23" s="1">
        <f t="shared" si="1"/>
        <v>0</v>
      </c>
      <c r="R23" s="1">
        <f t="shared" si="2"/>
        <v>0</v>
      </c>
      <c r="T23" s="295">
        <f t="shared" si="3"/>
        <v>0</v>
      </c>
    </row>
    <row r="24" spans="1:20" ht="10.5">
      <c r="A24" s="67">
        <f>'04'!A24</f>
        <v>38687</v>
      </c>
      <c r="B24" s="111" t="s">
        <v>32</v>
      </c>
      <c r="C24" s="150" t="s">
        <v>218</v>
      </c>
      <c r="D24" s="58">
        <v>415.02</v>
      </c>
      <c r="E24" s="68">
        <f>SUM(D20:D24)/12</f>
        <v>126.75</v>
      </c>
      <c r="F24" s="293">
        <f>Rasc!D22</f>
        <v>3.44</v>
      </c>
      <c r="G24" s="58">
        <f>E24*F24</f>
        <v>436.02</v>
      </c>
      <c r="H24" s="69">
        <v>5</v>
      </c>
      <c r="I24" s="69">
        <v>12</v>
      </c>
      <c r="J24" s="58">
        <v>0</v>
      </c>
      <c r="K24" s="58">
        <f>G24*H24/I24</f>
        <v>181.68</v>
      </c>
      <c r="L24" s="114">
        <f>K24*11.2%</f>
        <v>20.35</v>
      </c>
      <c r="M24" s="273">
        <f>K24+L24</f>
        <v>202.03</v>
      </c>
      <c r="N24" s="134">
        <f>'04'!M24</f>
        <v>1.08978954</v>
      </c>
      <c r="O24" s="1">
        <f t="shared" si="0"/>
        <v>220.17</v>
      </c>
      <c r="P24" s="1">
        <f>'01'!P25</f>
        <v>47.73</v>
      </c>
      <c r="Q24" s="1">
        <f t="shared" si="1"/>
        <v>105.09</v>
      </c>
      <c r="R24" s="1">
        <f t="shared" si="2"/>
        <v>325.26</v>
      </c>
      <c r="T24" s="295">
        <f t="shared" si="3"/>
        <v>22.18</v>
      </c>
    </row>
    <row r="25" spans="1:20" ht="10.5">
      <c r="A25" s="67">
        <f>'04'!A25</f>
        <v>38718</v>
      </c>
      <c r="B25" s="111" t="s">
        <v>32</v>
      </c>
      <c r="C25" s="68"/>
      <c r="D25" s="58">
        <v>449.25</v>
      </c>
      <c r="E25"/>
      <c r="F25" s="389"/>
      <c r="G25"/>
      <c r="H25"/>
      <c r="I25"/>
      <c r="J25"/>
      <c r="K25"/>
      <c r="L25"/>
      <c r="M25"/>
      <c r="N25" s="134">
        <f>'04'!M25</f>
        <v>1.08726057</v>
      </c>
      <c r="O25" s="1">
        <f t="shared" si="0"/>
        <v>0</v>
      </c>
      <c r="P25" s="1">
        <f>'01'!P26</f>
        <v>47.73</v>
      </c>
      <c r="Q25" s="1">
        <f t="shared" si="1"/>
        <v>0</v>
      </c>
      <c r="R25" s="1">
        <f t="shared" si="2"/>
        <v>0</v>
      </c>
      <c r="T25" s="295">
        <f t="shared" si="3"/>
        <v>0</v>
      </c>
    </row>
    <row r="26" spans="1:20" ht="10.5">
      <c r="A26" s="67">
        <f>'04'!A26</f>
        <v>38749</v>
      </c>
      <c r="B26" s="111" t="s">
        <v>32</v>
      </c>
      <c r="C26" s="150"/>
      <c r="D26" s="58">
        <v>316.13</v>
      </c>
      <c r="E26" s="208"/>
      <c r="F26" s="197"/>
      <c r="G26" s="208"/>
      <c r="H26" s="209"/>
      <c r="I26" s="209"/>
      <c r="J26" s="208"/>
      <c r="K26" s="208"/>
      <c r="L26" s="194"/>
      <c r="M26" s="194"/>
      <c r="N26" s="134">
        <f>'04'!M26</f>
        <v>1.08647288</v>
      </c>
      <c r="O26" s="1">
        <f t="shared" si="0"/>
        <v>0</v>
      </c>
      <c r="P26" s="1">
        <f>'01'!P27</f>
        <v>47.73</v>
      </c>
      <c r="Q26" s="1">
        <f t="shared" si="1"/>
        <v>0</v>
      </c>
      <c r="R26" s="1">
        <f t="shared" si="2"/>
        <v>0</v>
      </c>
      <c r="T26" s="295">
        <f t="shared" si="3"/>
        <v>0</v>
      </c>
    </row>
    <row r="27" spans="1:20" ht="10.5">
      <c r="A27" s="67">
        <f>'04'!A27</f>
        <v>38777</v>
      </c>
      <c r="B27" s="111" t="s">
        <v>32</v>
      </c>
      <c r="C27" s="150"/>
      <c r="D27" s="58">
        <v>209.34</v>
      </c>
      <c r="E27" s="208"/>
      <c r="F27" s="197"/>
      <c r="G27" s="208"/>
      <c r="H27" s="209"/>
      <c r="I27" s="209"/>
      <c r="J27" s="208"/>
      <c r="K27" s="208"/>
      <c r="L27" s="194"/>
      <c r="M27" s="194"/>
      <c r="N27" s="134">
        <f>'04'!M27</f>
        <v>1.08422528</v>
      </c>
      <c r="O27" s="1">
        <f t="shared" si="0"/>
        <v>0</v>
      </c>
      <c r="P27" s="1">
        <f>'01'!P28</f>
        <v>47.73</v>
      </c>
      <c r="Q27" s="1">
        <f t="shared" si="1"/>
        <v>0</v>
      </c>
      <c r="R27" s="1">
        <f t="shared" si="2"/>
        <v>0</v>
      </c>
      <c r="T27" s="295">
        <f t="shared" si="3"/>
        <v>0</v>
      </c>
    </row>
    <row r="28" spans="1:20" ht="10.5">
      <c r="A28" s="67">
        <f>'04'!A28</f>
        <v>38808</v>
      </c>
      <c r="B28" s="111" t="s">
        <v>32</v>
      </c>
      <c r="C28" s="150"/>
      <c r="D28" s="58">
        <v>295.43</v>
      </c>
      <c r="E28" s="208"/>
      <c r="F28" s="197"/>
      <c r="G28" s="208"/>
      <c r="H28" s="209"/>
      <c r="I28" s="209"/>
      <c r="J28" s="208"/>
      <c r="K28" s="208"/>
      <c r="L28" s="194"/>
      <c r="M28" s="194"/>
      <c r="N28" s="134">
        <f>'04'!M28</f>
        <v>1.08329906</v>
      </c>
      <c r="O28" s="1">
        <f t="shared" si="0"/>
        <v>0</v>
      </c>
      <c r="P28" s="1">
        <f>'01'!P29</f>
        <v>47.73</v>
      </c>
      <c r="Q28" s="1">
        <f t="shared" si="1"/>
        <v>0</v>
      </c>
      <c r="R28" s="1">
        <f t="shared" si="2"/>
        <v>0</v>
      </c>
      <c r="T28" s="295">
        <f t="shared" si="3"/>
        <v>0</v>
      </c>
    </row>
    <row r="29" spans="1:20" ht="10.5">
      <c r="A29" s="67">
        <f>'04'!A29</f>
        <v>38838</v>
      </c>
      <c r="B29" s="111" t="s">
        <v>32</v>
      </c>
      <c r="C29" s="68"/>
      <c r="D29" s="58">
        <v>403.02</v>
      </c>
      <c r="E29"/>
      <c r="F29" s="197"/>
      <c r="G29"/>
      <c r="H29"/>
      <c r="I29"/>
      <c r="J29"/>
      <c r="K29"/>
      <c r="L29"/>
      <c r="M29"/>
      <c r="N29" s="134">
        <f>'04'!M29</f>
        <v>1.08125764</v>
      </c>
      <c r="O29" s="1">
        <f t="shared" si="0"/>
        <v>0</v>
      </c>
      <c r="P29" s="1">
        <f>'01'!P30</f>
        <v>47.73</v>
      </c>
      <c r="Q29" s="1">
        <f t="shared" si="1"/>
        <v>0</v>
      </c>
      <c r="R29" s="1">
        <f t="shared" si="2"/>
        <v>0</v>
      </c>
      <c r="T29" s="295">
        <f t="shared" si="3"/>
        <v>0</v>
      </c>
    </row>
    <row r="30" spans="1:20" ht="10.5">
      <c r="A30" s="67">
        <f>'04'!A30</f>
        <v>38869</v>
      </c>
      <c r="B30" s="111" t="s">
        <v>32</v>
      </c>
      <c r="C30" s="150"/>
      <c r="D30" s="58">
        <v>331.54</v>
      </c>
      <c r="E30" s="208"/>
      <c r="F30" s="197"/>
      <c r="G30" s="208"/>
      <c r="H30" s="209"/>
      <c r="I30" s="209"/>
      <c r="J30" s="270"/>
      <c r="K30" s="208"/>
      <c r="L30" s="194"/>
      <c r="M30" s="194"/>
      <c r="N30" s="134">
        <f>'04'!M30</f>
        <v>1.0791673</v>
      </c>
      <c r="O30" s="1">
        <f t="shared" si="0"/>
        <v>0</v>
      </c>
      <c r="P30" s="1">
        <f>'01'!P31</f>
        <v>47.73</v>
      </c>
      <c r="Q30" s="1">
        <f t="shared" si="1"/>
        <v>0</v>
      </c>
      <c r="R30" s="1">
        <f t="shared" si="2"/>
        <v>0</v>
      </c>
      <c r="T30" s="295">
        <f t="shared" si="3"/>
        <v>0</v>
      </c>
    </row>
    <row r="31" spans="1:20" ht="10.5">
      <c r="A31" s="67">
        <f>'04'!A31</f>
        <v>38899</v>
      </c>
      <c r="B31" s="111" t="s">
        <v>32</v>
      </c>
      <c r="C31" s="150"/>
      <c r="D31" s="58">
        <v>258.67</v>
      </c>
      <c r="E31" s="197"/>
      <c r="F31" s="197"/>
      <c r="G31" s="197"/>
      <c r="H31" s="197"/>
      <c r="I31" s="197"/>
      <c r="J31" s="270"/>
      <c r="K31" s="208"/>
      <c r="L31" s="194"/>
      <c r="M31" s="194"/>
      <c r="N31" s="134">
        <f>'04'!M31</f>
        <v>1.07728098</v>
      </c>
      <c r="O31" s="1">
        <f t="shared" si="0"/>
        <v>0</v>
      </c>
      <c r="P31" s="1">
        <f>'01'!P32</f>
        <v>47.73</v>
      </c>
      <c r="Q31" s="1">
        <f t="shared" si="1"/>
        <v>0</v>
      </c>
      <c r="R31" s="1">
        <f t="shared" si="2"/>
        <v>0</v>
      </c>
      <c r="T31" s="295">
        <f t="shared" si="3"/>
        <v>0</v>
      </c>
    </row>
    <row r="32" spans="1:20" ht="10.5">
      <c r="A32" s="67">
        <f>'04'!A32</f>
        <v>38930</v>
      </c>
      <c r="B32" s="111" t="s">
        <v>32</v>
      </c>
      <c r="C32" s="150"/>
      <c r="D32" s="58">
        <v>282.94</v>
      </c>
      <c r="E32" s="208"/>
      <c r="F32" s="197"/>
      <c r="G32" s="208"/>
      <c r="H32" s="209"/>
      <c r="I32" s="209"/>
      <c r="J32" s="208"/>
      <c r="K32" s="208"/>
      <c r="L32" s="194"/>
      <c r="M32" s="194"/>
      <c r="N32" s="134">
        <f>'04'!M32</f>
        <v>1.0746631</v>
      </c>
      <c r="O32" s="1">
        <f t="shared" si="0"/>
        <v>0</v>
      </c>
      <c r="P32" s="1">
        <f>'01'!P33</f>
        <v>47.73</v>
      </c>
      <c r="Q32" s="1">
        <f t="shared" si="1"/>
        <v>0</v>
      </c>
      <c r="R32" s="1">
        <f t="shared" si="2"/>
        <v>0</v>
      </c>
      <c r="T32" s="295">
        <f t="shared" si="3"/>
        <v>0</v>
      </c>
    </row>
    <row r="33" spans="1:20" ht="10.5">
      <c r="A33" s="67">
        <f>'04'!A33</f>
        <v>38961</v>
      </c>
      <c r="B33" s="111" t="s">
        <v>32</v>
      </c>
      <c r="C33" s="150"/>
      <c r="D33" s="58">
        <v>314.21</v>
      </c>
      <c r="E33" s="208"/>
      <c r="F33" s="197"/>
      <c r="G33" s="208"/>
      <c r="H33" s="209"/>
      <c r="I33" s="209"/>
      <c r="J33" s="208"/>
      <c r="K33" s="208"/>
      <c r="L33" s="194"/>
      <c r="M33" s="194"/>
      <c r="N33" s="134">
        <f>'04'!M33</f>
        <v>1.07303102</v>
      </c>
      <c r="O33" s="1">
        <f t="shared" si="0"/>
        <v>0</v>
      </c>
      <c r="P33" s="1">
        <f>'01'!P34</f>
        <v>47.73</v>
      </c>
      <c r="Q33" s="1">
        <f t="shared" si="1"/>
        <v>0</v>
      </c>
      <c r="R33" s="1">
        <f t="shared" si="2"/>
        <v>0</v>
      </c>
      <c r="T33" s="295">
        <f t="shared" si="3"/>
        <v>0</v>
      </c>
    </row>
    <row r="34" spans="1:20" ht="10.5">
      <c r="A34" s="67">
        <f>'04'!A34</f>
        <v>38991</v>
      </c>
      <c r="B34" s="111" t="s">
        <v>32</v>
      </c>
      <c r="C34" s="150"/>
      <c r="D34" s="58">
        <v>241.01</v>
      </c>
      <c r="E34" s="208"/>
      <c r="F34" s="390"/>
      <c r="G34" s="329"/>
      <c r="H34" s="330"/>
      <c r="I34" s="330"/>
      <c r="J34" s="270"/>
      <c r="K34" s="329"/>
      <c r="L34" s="331"/>
      <c r="M34" s="331"/>
      <c r="N34" s="134">
        <f>'04'!M34</f>
        <v>1.07102285</v>
      </c>
      <c r="O34" s="1">
        <f t="shared" si="0"/>
        <v>0</v>
      </c>
      <c r="P34" s="1">
        <f>'01'!P35</f>
        <v>47.73</v>
      </c>
      <c r="Q34" s="1">
        <f t="shared" si="1"/>
        <v>0</v>
      </c>
      <c r="R34" s="1">
        <f t="shared" si="2"/>
        <v>0</v>
      </c>
      <c r="T34" s="295">
        <f t="shared" si="3"/>
        <v>0</v>
      </c>
    </row>
    <row r="35" spans="1:20" ht="10.5">
      <c r="A35" s="67">
        <f>'04'!A35</f>
        <v>39022</v>
      </c>
      <c r="B35" s="111"/>
      <c r="C35" s="150" t="s">
        <v>217</v>
      </c>
      <c r="D35" s="58">
        <v>53.7</v>
      </c>
      <c r="E35" s="68">
        <f>SUM(D24:D35)/12</f>
        <v>297.52</v>
      </c>
      <c r="F35" s="293">
        <f>Rasc!D33</f>
        <v>3.62</v>
      </c>
      <c r="G35" s="58">
        <f>E35*F35</f>
        <v>1077.02</v>
      </c>
      <c r="H35" s="69">
        <v>12</v>
      </c>
      <c r="I35" s="69">
        <v>12</v>
      </c>
      <c r="J35" s="271">
        <f>(G35*H35/I35)</f>
        <v>1077.02</v>
      </c>
      <c r="K35" s="58">
        <f>J35*1.333</f>
        <v>1435.67</v>
      </c>
      <c r="L35" s="114">
        <f>K35*11.2%</f>
        <v>160.8</v>
      </c>
      <c r="M35" s="273">
        <f>K35+L35</f>
        <v>1596.47</v>
      </c>
      <c r="N35" s="134">
        <f>'04'!M35</f>
        <v>1.06965156</v>
      </c>
      <c r="O35" s="1">
        <f t="shared" si="0"/>
        <v>1707.67</v>
      </c>
      <c r="P35" s="1">
        <f>'01'!P36</f>
        <v>47.73</v>
      </c>
      <c r="Q35" s="1">
        <f t="shared" si="1"/>
        <v>815.07</v>
      </c>
      <c r="R35" s="1">
        <f t="shared" si="2"/>
        <v>2522.74</v>
      </c>
      <c r="T35" s="295">
        <f t="shared" si="3"/>
        <v>172</v>
      </c>
    </row>
    <row r="36" spans="1:20" ht="10.5">
      <c r="A36" s="326">
        <f>'04'!A36</f>
        <v>39052</v>
      </c>
      <c r="B36" s="327" t="s">
        <v>32</v>
      </c>
      <c r="C36" s="328" t="s">
        <v>219</v>
      </c>
      <c r="D36" s="58">
        <v>186.85</v>
      </c>
      <c r="E36" s="68">
        <f>SUM(D25:D36)/12</f>
        <v>278.51</v>
      </c>
      <c r="F36" s="293">
        <f>Rasc!D34</f>
        <v>3.62</v>
      </c>
      <c r="G36" s="58">
        <f>E36*F36</f>
        <v>1008.21</v>
      </c>
      <c r="H36" s="69">
        <v>12</v>
      </c>
      <c r="I36" s="69">
        <v>12</v>
      </c>
      <c r="J36" s="58">
        <v>0</v>
      </c>
      <c r="K36" s="58">
        <f>G36*H36/I36</f>
        <v>1008.21</v>
      </c>
      <c r="L36" s="114">
        <f>K36*11.2%</f>
        <v>112.92</v>
      </c>
      <c r="M36" s="273">
        <f>K36+L36</f>
        <v>1121.13</v>
      </c>
      <c r="N36" s="134">
        <f>'04'!M36</f>
        <v>1.06802602</v>
      </c>
      <c r="O36" s="1">
        <f t="shared" si="0"/>
        <v>1197.4</v>
      </c>
      <c r="P36" s="1">
        <f>'01'!P37</f>
        <v>47.73</v>
      </c>
      <c r="Q36" s="1">
        <f t="shared" si="1"/>
        <v>571.52</v>
      </c>
      <c r="R36" s="1">
        <f t="shared" si="2"/>
        <v>1768.92</v>
      </c>
      <c r="T36" s="295">
        <f t="shared" si="3"/>
        <v>120.6</v>
      </c>
    </row>
    <row r="37" spans="1:20" ht="10.5">
      <c r="A37" s="67">
        <f>'04'!A37</f>
        <v>39083</v>
      </c>
      <c r="B37" s="111" t="s">
        <v>32</v>
      </c>
      <c r="C37" s="68"/>
      <c r="D37" s="58">
        <v>294.02</v>
      </c>
      <c r="E37"/>
      <c r="F37" s="389"/>
      <c r="G37"/>
      <c r="H37"/>
      <c r="I37"/>
      <c r="J37"/>
      <c r="K37"/>
      <c r="L37"/>
      <c r="M37"/>
      <c r="N37" s="134">
        <f>'04'!M37</f>
        <v>1.06569322</v>
      </c>
      <c r="O37" s="1">
        <f t="shared" si="0"/>
        <v>0</v>
      </c>
      <c r="P37" s="1">
        <f>'01'!P38</f>
        <v>47.73</v>
      </c>
      <c r="Q37" s="1">
        <f t="shared" si="1"/>
        <v>0</v>
      </c>
      <c r="R37" s="1">
        <f t="shared" si="2"/>
        <v>0</v>
      </c>
      <c r="T37" s="295">
        <f t="shared" si="3"/>
        <v>0</v>
      </c>
    </row>
    <row r="38" spans="1:20" ht="10.5">
      <c r="A38" s="67">
        <f>'04'!A38</f>
        <v>39114</v>
      </c>
      <c r="B38" s="111" t="s">
        <v>32</v>
      </c>
      <c r="C38" s="68"/>
      <c r="D38" s="58">
        <v>354.04</v>
      </c>
      <c r="E38"/>
      <c r="F38" s="197"/>
      <c r="G38"/>
      <c r="H38"/>
      <c r="I38"/>
      <c r="J38"/>
      <c r="K38"/>
      <c r="L38"/>
      <c r="M38"/>
      <c r="N38" s="134">
        <f>'04'!M38</f>
        <v>1.06492541</v>
      </c>
      <c r="O38" s="1">
        <f t="shared" si="0"/>
        <v>0</v>
      </c>
      <c r="P38" s="1">
        <f>'01'!P39</f>
        <v>47.73</v>
      </c>
      <c r="Q38" s="1">
        <f t="shared" si="1"/>
        <v>0</v>
      </c>
      <c r="R38" s="1">
        <f t="shared" si="2"/>
        <v>0</v>
      </c>
      <c r="T38" s="295">
        <f t="shared" si="3"/>
        <v>0</v>
      </c>
    </row>
    <row r="39" spans="1:20" ht="10.5">
      <c r="A39" s="67">
        <f>'04'!A39</f>
        <v>39142</v>
      </c>
      <c r="B39" s="111" t="s">
        <v>32</v>
      </c>
      <c r="C39" s="68"/>
      <c r="D39" s="58">
        <v>433.2</v>
      </c>
      <c r="E39"/>
      <c r="F39" s="197"/>
      <c r="G39"/>
      <c r="H39"/>
      <c r="I39"/>
      <c r="J39"/>
      <c r="K39"/>
      <c r="L39"/>
      <c r="M39"/>
      <c r="N39" s="134">
        <f>'04'!M39</f>
        <v>1.06293135</v>
      </c>
      <c r="O39" s="1">
        <f t="shared" si="0"/>
        <v>0</v>
      </c>
      <c r="P39" s="1">
        <f>'01'!P40</f>
        <v>47.73</v>
      </c>
      <c r="Q39" s="1">
        <f t="shared" si="1"/>
        <v>0</v>
      </c>
      <c r="R39" s="1">
        <f t="shared" si="2"/>
        <v>0</v>
      </c>
      <c r="T39" s="295">
        <f t="shared" si="3"/>
        <v>0</v>
      </c>
    </row>
    <row r="40" spans="1:20" ht="10.5">
      <c r="A40" s="67">
        <f>'04'!A40</f>
        <v>39173</v>
      </c>
      <c r="B40" s="111" t="s">
        <v>32</v>
      </c>
      <c r="C40" s="68"/>
      <c r="D40" s="58">
        <v>412.74</v>
      </c>
      <c r="E40"/>
      <c r="F40" s="197"/>
      <c r="G40"/>
      <c r="H40"/>
      <c r="I40"/>
      <c r="J40"/>
      <c r="K40"/>
      <c r="L40"/>
      <c r="M40"/>
      <c r="N40" s="134">
        <f>'04'!M40</f>
        <v>1.06158102</v>
      </c>
      <c r="O40" s="1">
        <f t="shared" si="0"/>
        <v>0</v>
      </c>
      <c r="P40" s="1">
        <f>'01'!P41</f>
        <v>47.73</v>
      </c>
      <c r="Q40" s="1">
        <f t="shared" si="1"/>
        <v>0</v>
      </c>
      <c r="R40" s="1">
        <f t="shared" si="2"/>
        <v>0</v>
      </c>
      <c r="T40" s="295">
        <f t="shared" si="3"/>
        <v>0</v>
      </c>
    </row>
    <row r="41" spans="1:20" ht="10.5">
      <c r="A41" s="67">
        <f>'04'!A41</f>
        <v>39203</v>
      </c>
      <c r="B41" s="111" t="s">
        <v>32</v>
      </c>
      <c r="C41" s="150"/>
      <c r="D41" s="58">
        <v>390.65</v>
      </c>
      <c r="E41" s="208"/>
      <c r="F41" s="197"/>
      <c r="G41" s="208"/>
      <c r="H41" s="209"/>
      <c r="I41" s="209"/>
      <c r="J41" s="270"/>
      <c r="K41" s="208"/>
      <c r="L41" s="194"/>
      <c r="M41" s="194"/>
      <c r="N41" s="134">
        <f>'04'!M41</f>
        <v>1.05979103</v>
      </c>
      <c r="O41" s="1">
        <f t="shared" si="0"/>
        <v>0</v>
      </c>
      <c r="P41" s="1">
        <f>'01'!P42</f>
        <v>47.73</v>
      </c>
      <c r="Q41" s="1">
        <f t="shared" si="1"/>
        <v>0</v>
      </c>
      <c r="R41" s="1">
        <f t="shared" si="2"/>
        <v>0</v>
      </c>
      <c r="T41" s="295">
        <f t="shared" si="3"/>
        <v>0</v>
      </c>
    </row>
    <row r="42" spans="1:20" ht="10.5">
      <c r="A42" s="67">
        <f>'04'!A42</f>
        <v>39234</v>
      </c>
      <c r="B42" s="111" t="s">
        <v>32</v>
      </c>
      <c r="C42" s="150"/>
      <c r="D42" s="58">
        <v>415.1</v>
      </c>
      <c r="E42" s="197"/>
      <c r="F42" s="197"/>
      <c r="G42" s="197"/>
      <c r="H42" s="197"/>
      <c r="I42" s="197"/>
      <c r="J42" s="270"/>
      <c r="K42" s="208"/>
      <c r="L42" s="194"/>
      <c r="M42" s="194"/>
      <c r="N42" s="134">
        <f>'04'!M42</f>
        <v>1.05878095</v>
      </c>
      <c r="O42" s="1">
        <f t="shared" si="0"/>
        <v>0</v>
      </c>
      <c r="P42" s="1">
        <f>'01'!P43</f>
        <v>47.73</v>
      </c>
      <c r="Q42" s="1">
        <f t="shared" si="1"/>
        <v>0</v>
      </c>
      <c r="R42" s="1">
        <f t="shared" si="2"/>
        <v>0</v>
      </c>
      <c r="T42" s="295">
        <f t="shared" si="3"/>
        <v>0</v>
      </c>
    </row>
    <row r="43" spans="1:20" ht="10.5">
      <c r="A43" s="67">
        <f>'04'!A43</f>
        <v>39264</v>
      </c>
      <c r="B43" s="111" t="s">
        <v>32</v>
      </c>
      <c r="C43" s="68"/>
      <c r="D43" s="58">
        <v>437.1</v>
      </c>
      <c r="E43"/>
      <c r="F43" s="197"/>
      <c r="G43"/>
      <c r="H43"/>
      <c r="I43"/>
      <c r="J43"/>
      <c r="K43"/>
      <c r="L43"/>
      <c r="M43"/>
      <c r="N43" s="134">
        <f>'04'!M43</f>
        <v>1.05722789</v>
      </c>
      <c r="O43" s="1">
        <f t="shared" si="0"/>
        <v>0</v>
      </c>
      <c r="P43" s="1">
        <f>'01'!P44</f>
        <v>47.73</v>
      </c>
      <c r="Q43" s="1">
        <f t="shared" si="1"/>
        <v>0</v>
      </c>
      <c r="R43" s="1">
        <f t="shared" si="2"/>
        <v>0</v>
      </c>
      <c r="T43" s="295">
        <f t="shared" si="3"/>
        <v>0</v>
      </c>
    </row>
    <row r="44" spans="1:20" ht="10.5">
      <c r="A44" s="67">
        <f>'04'!A44</f>
        <v>39295</v>
      </c>
      <c r="B44" s="111" t="s">
        <v>32</v>
      </c>
      <c r="C44" s="68"/>
      <c r="D44" s="58">
        <v>427.33</v>
      </c>
      <c r="E44"/>
      <c r="F44" s="197"/>
      <c r="G44"/>
      <c r="H44"/>
      <c r="I44"/>
      <c r="J44"/>
      <c r="K44"/>
      <c r="L44"/>
      <c r="M44"/>
      <c r="N44" s="134">
        <f>'04'!M44</f>
        <v>1.05568026</v>
      </c>
      <c r="O44" s="1">
        <f t="shared" si="0"/>
        <v>0</v>
      </c>
      <c r="P44" s="1">
        <f>'01'!P45</f>
        <v>47.73</v>
      </c>
      <c r="Q44" s="1">
        <f t="shared" si="1"/>
        <v>0</v>
      </c>
      <c r="R44" s="1">
        <f t="shared" si="2"/>
        <v>0</v>
      </c>
      <c r="T44" s="295">
        <f t="shared" si="3"/>
        <v>0</v>
      </c>
    </row>
    <row r="45" spans="1:20" ht="10.5">
      <c r="A45" s="67">
        <f>'04'!A45</f>
        <v>39326</v>
      </c>
      <c r="B45" s="111" t="s">
        <v>32</v>
      </c>
      <c r="C45" s="68"/>
      <c r="D45" s="58">
        <v>430.87</v>
      </c>
      <c r="E45"/>
      <c r="F45" s="197"/>
      <c r="G45"/>
      <c r="H45"/>
      <c r="I45"/>
      <c r="J45"/>
      <c r="K45"/>
      <c r="L45"/>
      <c r="M45"/>
      <c r="N45" s="134">
        <f>'04'!M45</f>
        <v>1.05530879</v>
      </c>
      <c r="O45" s="1">
        <f t="shared" si="0"/>
        <v>0</v>
      </c>
      <c r="P45" s="1">
        <f>'01'!P46</f>
        <v>47.73</v>
      </c>
      <c r="Q45" s="1">
        <f t="shared" si="1"/>
        <v>0</v>
      </c>
      <c r="R45" s="1">
        <f t="shared" si="2"/>
        <v>0</v>
      </c>
      <c r="T45" s="295">
        <f t="shared" si="3"/>
        <v>0</v>
      </c>
    </row>
    <row r="46" spans="1:20" ht="10.5">
      <c r="A46" s="67">
        <f>'04'!A46</f>
        <v>39356</v>
      </c>
      <c r="B46" s="111" t="s">
        <v>32</v>
      </c>
      <c r="C46" s="68"/>
      <c r="D46" s="58">
        <v>415.1</v>
      </c>
      <c r="E46"/>
      <c r="F46" s="390"/>
      <c r="G46"/>
      <c r="H46"/>
      <c r="I46"/>
      <c r="J46"/>
      <c r="K46"/>
      <c r="L46"/>
      <c r="M46"/>
      <c r="N46" s="134">
        <f>'04'!M46</f>
        <v>1.054105</v>
      </c>
      <c r="O46" s="1">
        <f t="shared" si="0"/>
        <v>0</v>
      </c>
      <c r="P46" s="1">
        <f>'01'!P47</f>
        <v>47.73</v>
      </c>
      <c r="Q46" s="1">
        <f t="shared" si="1"/>
        <v>0</v>
      </c>
      <c r="R46" s="1">
        <f t="shared" si="2"/>
        <v>0</v>
      </c>
      <c r="T46" s="295">
        <f t="shared" si="3"/>
        <v>0</v>
      </c>
    </row>
    <row r="47" spans="1:20" ht="10.5">
      <c r="A47" s="67">
        <f>'04'!A47</f>
        <v>39387</v>
      </c>
      <c r="B47" s="111" t="s">
        <v>32</v>
      </c>
      <c r="C47" s="150" t="s">
        <v>217</v>
      </c>
      <c r="D47" s="58">
        <v>190.36</v>
      </c>
      <c r="E47" s="68">
        <f>SUM(D36:D47)/12</f>
        <v>365.61</v>
      </c>
      <c r="F47" s="293">
        <f>Rasc!D45</f>
        <v>3.8</v>
      </c>
      <c r="G47" s="58">
        <f>E47*F47</f>
        <v>1389.32</v>
      </c>
      <c r="H47" s="69">
        <v>12</v>
      </c>
      <c r="I47" s="69">
        <v>12</v>
      </c>
      <c r="J47" s="271">
        <f>(G47*H47/I47)</f>
        <v>1389.32</v>
      </c>
      <c r="K47" s="58">
        <f>J47*1.333</f>
        <v>1851.96</v>
      </c>
      <c r="L47" s="114">
        <f>K47*11.2%</f>
        <v>207.42</v>
      </c>
      <c r="M47" s="273">
        <f>K47+L47</f>
        <v>2059.38</v>
      </c>
      <c r="N47" s="134">
        <f>'04'!M47</f>
        <v>1.05348345</v>
      </c>
      <c r="O47" s="1">
        <f t="shared" si="0"/>
        <v>2169.52</v>
      </c>
      <c r="P47" s="1">
        <f>'01'!P48</f>
        <v>47.73</v>
      </c>
      <c r="Q47" s="1">
        <f t="shared" si="1"/>
        <v>1035.51</v>
      </c>
      <c r="R47" s="1">
        <f t="shared" si="2"/>
        <v>3205.03</v>
      </c>
      <c r="T47" s="295">
        <f t="shared" si="3"/>
        <v>218.51</v>
      </c>
    </row>
    <row r="48" spans="1:20" ht="10.5">
      <c r="A48" s="67">
        <f>'04'!A48</f>
        <v>39417</v>
      </c>
      <c r="B48" s="111" t="s">
        <v>32</v>
      </c>
      <c r="C48" s="150" t="s">
        <v>220</v>
      </c>
      <c r="D48" s="58">
        <v>383.48</v>
      </c>
      <c r="E48" s="68">
        <f>SUM(D37:D48)/12</f>
        <v>382</v>
      </c>
      <c r="F48" s="293">
        <f>Rasc!D46</f>
        <v>3.8</v>
      </c>
      <c r="G48" s="58">
        <f>E48*F48</f>
        <v>1451.6</v>
      </c>
      <c r="H48" s="69">
        <v>12</v>
      </c>
      <c r="I48" s="69">
        <v>12</v>
      </c>
      <c r="J48" s="58">
        <v>0</v>
      </c>
      <c r="K48" s="58">
        <f>G48*H48/I48</f>
        <v>1451.6</v>
      </c>
      <c r="L48" s="114">
        <f>K48*11.2%</f>
        <v>162.58</v>
      </c>
      <c r="M48" s="273">
        <f>K48+L48</f>
        <v>1614.18</v>
      </c>
      <c r="N48" s="134">
        <f>'04'!M48</f>
        <v>1.05280965</v>
      </c>
      <c r="O48" s="1">
        <f t="shared" si="0"/>
        <v>1699.42</v>
      </c>
      <c r="P48" s="1">
        <f>'01'!P49</f>
        <v>47.73</v>
      </c>
      <c r="Q48" s="1">
        <f t="shared" si="1"/>
        <v>811.13</v>
      </c>
      <c r="R48" s="1">
        <f t="shared" si="2"/>
        <v>2510.55</v>
      </c>
      <c r="T48" s="295">
        <f t="shared" si="3"/>
        <v>171.17</v>
      </c>
    </row>
    <row r="49" spans="1:20" ht="10.5">
      <c r="A49" s="67">
        <f>'04'!A49</f>
        <v>39448</v>
      </c>
      <c r="B49" s="111" t="s">
        <v>32</v>
      </c>
      <c r="C49" s="68"/>
      <c r="D49" s="58">
        <v>405.26</v>
      </c>
      <c r="E49"/>
      <c r="F49" s="389"/>
      <c r="G49"/>
      <c r="H49"/>
      <c r="I49"/>
      <c r="J49"/>
      <c r="K49"/>
      <c r="L49"/>
      <c r="M49"/>
      <c r="N49" s="134">
        <f>'04'!M49</f>
        <v>1.05174738</v>
      </c>
      <c r="O49" s="1">
        <f t="shared" si="0"/>
        <v>0</v>
      </c>
      <c r="P49" s="1">
        <f>'01'!P50</f>
        <v>47.73</v>
      </c>
      <c r="Q49" s="1">
        <f t="shared" si="1"/>
        <v>0</v>
      </c>
      <c r="R49" s="1">
        <f t="shared" si="2"/>
        <v>0</v>
      </c>
      <c r="T49" s="295">
        <f t="shared" si="3"/>
        <v>0</v>
      </c>
    </row>
    <row r="50" spans="1:20" ht="10.5">
      <c r="A50" s="67">
        <f>'04'!A50</f>
        <v>39479</v>
      </c>
      <c r="B50" s="111" t="s">
        <v>32</v>
      </c>
      <c r="C50" s="68"/>
      <c r="D50" s="58">
        <v>390.87</v>
      </c>
      <c r="E50"/>
      <c r="F50" s="197"/>
      <c r="G50"/>
      <c r="H50"/>
      <c r="I50"/>
      <c r="J50"/>
      <c r="K50"/>
      <c r="L50"/>
      <c r="M50"/>
      <c r="N50" s="134">
        <f>'04'!M50</f>
        <v>1.05149187</v>
      </c>
      <c r="O50" s="1">
        <f t="shared" si="0"/>
        <v>0</v>
      </c>
      <c r="P50" s="1">
        <f>'01'!P51</f>
        <v>47.73</v>
      </c>
      <c r="Q50" s="1">
        <f t="shared" si="1"/>
        <v>0</v>
      </c>
      <c r="R50" s="1">
        <f t="shared" si="2"/>
        <v>0</v>
      </c>
      <c r="T50" s="295">
        <f t="shared" si="3"/>
        <v>0</v>
      </c>
    </row>
    <row r="51" spans="1:20" ht="10.5">
      <c r="A51" s="67">
        <f>'04'!A51</f>
        <v>39508</v>
      </c>
      <c r="B51" s="111" t="s">
        <v>32</v>
      </c>
      <c r="C51" s="68"/>
      <c r="D51" s="58">
        <v>465.66</v>
      </c>
      <c r="E51"/>
      <c r="F51" s="197"/>
      <c r="G51"/>
      <c r="H51"/>
      <c r="I51"/>
      <c r="J51"/>
      <c r="K51"/>
      <c r="L51"/>
      <c r="M51"/>
      <c r="N51" s="134">
        <f>'04'!M51</f>
        <v>1.05106199</v>
      </c>
      <c r="O51" s="1">
        <f t="shared" si="0"/>
        <v>0</v>
      </c>
      <c r="P51" s="1">
        <f>'01'!P52</f>
        <v>47.73</v>
      </c>
      <c r="Q51" s="1">
        <f t="shared" si="1"/>
        <v>0</v>
      </c>
      <c r="R51" s="1">
        <f t="shared" si="2"/>
        <v>0</v>
      </c>
      <c r="T51" s="295">
        <f t="shared" si="3"/>
        <v>0</v>
      </c>
    </row>
    <row r="52" spans="1:20" ht="10.5">
      <c r="A52" s="67">
        <f>'04'!A52</f>
        <v>39539</v>
      </c>
      <c r="B52" s="111" t="s">
        <v>32</v>
      </c>
      <c r="C52" s="68"/>
      <c r="D52" s="58">
        <v>390.87</v>
      </c>
      <c r="E52"/>
      <c r="F52" s="197"/>
      <c r="G52"/>
      <c r="H52"/>
      <c r="I52"/>
      <c r="J52"/>
      <c r="K52"/>
      <c r="L52"/>
      <c r="M52"/>
      <c r="N52" s="134">
        <f>'04'!M52</f>
        <v>1.05005918</v>
      </c>
      <c r="O52" s="1">
        <f t="shared" si="0"/>
        <v>0</v>
      </c>
      <c r="P52" s="1">
        <f>'01'!P53</f>
        <v>47.73</v>
      </c>
      <c r="Q52" s="1">
        <f t="shared" si="1"/>
        <v>0</v>
      </c>
      <c r="R52" s="1">
        <f t="shared" si="2"/>
        <v>0</v>
      </c>
      <c r="T52" s="295">
        <f t="shared" si="3"/>
        <v>0</v>
      </c>
    </row>
    <row r="53" spans="1:20" ht="10.5">
      <c r="A53" s="67">
        <f>'04'!A53</f>
        <v>39569</v>
      </c>
      <c r="B53" s="111" t="s">
        <v>32</v>
      </c>
      <c r="C53" s="150"/>
      <c r="D53" s="58">
        <v>409.1</v>
      </c>
      <c r="E53" s="208"/>
      <c r="F53" s="197"/>
      <c r="G53" s="208"/>
      <c r="H53" s="209"/>
      <c r="I53" s="209"/>
      <c r="J53" s="270"/>
      <c r="K53" s="208"/>
      <c r="L53" s="194"/>
      <c r="M53" s="194"/>
      <c r="N53" s="134">
        <f>'04'!M53</f>
        <v>1.04928691</v>
      </c>
      <c r="O53" s="1">
        <f t="shared" si="0"/>
        <v>0</v>
      </c>
      <c r="P53" s="1">
        <f>'01'!P54</f>
        <v>47.73</v>
      </c>
      <c r="Q53" s="1">
        <f t="shared" si="1"/>
        <v>0</v>
      </c>
      <c r="R53" s="1">
        <f t="shared" si="2"/>
        <v>0</v>
      </c>
      <c r="T53" s="295">
        <f t="shared" si="3"/>
        <v>0</v>
      </c>
    </row>
    <row r="54" spans="1:20" ht="10.5">
      <c r="A54" s="67">
        <f>'04'!A54</f>
        <v>39600</v>
      </c>
      <c r="B54" s="111" t="s">
        <v>32</v>
      </c>
      <c r="C54" s="150"/>
      <c r="D54" s="58">
        <v>437.06</v>
      </c>
      <c r="E54" s="197"/>
      <c r="F54" s="197"/>
      <c r="G54" s="197"/>
      <c r="H54" s="197"/>
      <c r="I54" s="197"/>
      <c r="J54" s="270"/>
      <c r="K54" s="208"/>
      <c r="L54" s="194"/>
      <c r="M54" s="194"/>
      <c r="N54" s="134">
        <f>'04'!M54</f>
        <v>1.0480858</v>
      </c>
      <c r="O54" s="1">
        <f t="shared" si="0"/>
        <v>0</v>
      </c>
      <c r="P54" s="1">
        <f>'01'!P55</f>
        <v>47.73</v>
      </c>
      <c r="Q54" s="1">
        <f t="shared" si="1"/>
        <v>0</v>
      </c>
      <c r="R54" s="1">
        <f t="shared" si="2"/>
        <v>0</v>
      </c>
      <c r="T54" s="295">
        <f t="shared" si="3"/>
        <v>0</v>
      </c>
    </row>
    <row r="55" spans="1:20" ht="10.5">
      <c r="A55" s="67">
        <f>'04'!A55</f>
        <v>39630</v>
      </c>
      <c r="B55" s="111" t="s">
        <v>32</v>
      </c>
      <c r="C55" s="68"/>
      <c r="D55" s="58">
        <v>415.06</v>
      </c>
      <c r="E55" s="197"/>
      <c r="F55" s="197"/>
      <c r="G55" s="197"/>
      <c r="H55" s="197"/>
      <c r="I55" s="197"/>
      <c r="J55" s="208"/>
      <c r="K55" s="208"/>
      <c r="L55" s="194"/>
      <c r="M55" s="194"/>
      <c r="N55" s="134">
        <f>'04'!M55</f>
        <v>1.0460836</v>
      </c>
      <c r="O55" s="1">
        <f t="shared" si="0"/>
        <v>0</v>
      </c>
      <c r="P55" s="1">
        <f>'01'!P56</f>
        <v>47.73</v>
      </c>
      <c r="Q55" s="1">
        <f t="shared" si="1"/>
        <v>0</v>
      </c>
      <c r="R55" s="1">
        <f t="shared" si="2"/>
        <v>0</v>
      </c>
      <c r="T55" s="295">
        <f t="shared" si="3"/>
        <v>0</v>
      </c>
    </row>
    <row r="56" spans="1:20" ht="10.5">
      <c r="A56" s="67">
        <f>'04'!A56</f>
        <v>39661</v>
      </c>
      <c r="B56" s="111" t="s">
        <v>32</v>
      </c>
      <c r="C56" s="150" t="s">
        <v>289</v>
      </c>
      <c r="D56" s="58">
        <v>169.62</v>
      </c>
      <c r="E56" s="68">
        <f>SUM(D49:D56)/8</f>
        <v>385.44</v>
      </c>
      <c r="F56" s="293">
        <f>Rasc!D54</f>
        <v>4.06</v>
      </c>
      <c r="G56" s="58">
        <f>E56*F56</f>
        <v>1564.89</v>
      </c>
      <c r="H56" s="69">
        <v>9</v>
      </c>
      <c r="I56" s="69">
        <v>12</v>
      </c>
      <c r="J56" s="58">
        <v>0</v>
      </c>
      <c r="K56" s="58">
        <f>G56*H56/I56</f>
        <v>1173.67</v>
      </c>
      <c r="L56" s="114">
        <f>K56*11.2%</f>
        <v>131.45</v>
      </c>
      <c r="M56" s="114">
        <f>K56+L56</f>
        <v>1305.12</v>
      </c>
      <c r="N56" s="134">
        <f>'04'!M56</f>
        <v>1.04443965</v>
      </c>
      <c r="O56" s="1">
        <f t="shared" si="0"/>
        <v>1363.12</v>
      </c>
      <c r="P56" s="1">
        <f>'01'!P57</f>
        <v>47.73</v>
      </c>
      <c r="Q56" s="1">
        <f t="shared" si="1"/>
        <v>650.62</v>
      </c>
      <c r="R56" s="1">
        <f t="shared" si="2"/>
        <v>2013.74</v>
      </c>
      <c r="T56" s="295">
        <f t="shared" si="3"/>
        <v>137.29</v>
      </c>
    </row>
    <row r="57" spans="1:20" ht="10.5">
      <c r="A57" s="333">
        <v>39661</v>
      </c>
      <c r="B57" s="334" t="s">
        <v>32</v>
      </c>
      <c r="C57" s="332" t="s">
        <v>217</v>
      </c>
      <c r="D57" s="68">
        <f>'01'!E58</f>
        <v>0</v>
      </c>
      <c r="E57" s="58">
        <f>SUM(D48:D56)/12</f>
        <v>288.92</v>
      </c>
      <c r="F57" s="293">
        <f>Rasc!D55</f>
        <v>4.06</v>
      </c>
      <c r="G57" s="58">
        <f>E57*F57</f>
        <v>1173.02</v>
      </c>
      <c r="H57" s="69">
        <v>12</v>
      </c>
      <c r="I57" s="69">
        <v>12</v>
      </c>
      <c r="J57" s="58">
        <f>G57/I57*H57</f>
        <v>1173.02</v>
      </c>
      <c r="K57" s="58">
        <f>J57*1.333</f>
        <v>1563.64</v>
      </c>
      <c r="L57" s="114">
        <v>0</v>
      </c>
      <c r="M57" s="114">
        <f>K57</f>
        <v>1563.64</v>
      </c>
      <c r="N57" s="134">
        <f>N56</f>
        <v>1.04443965</v>
      </c>
      <c r="O57" s="1">
        <f t="shared" si="0"/>
        <v>1633.13</v>
      </c>
      <c r="P57" s="1">
        <f>P56</f>
        <v>47.73</v>
      </c>
      <c r="Q57" s="1">
        <f t="shared" si="1"/>
        <v>779.49</v>
      </c>
      <c r="R57" s="1">
        <f t="shared" si="2"/>
        <v>2412.62</v>
      </c>
      <c r="T57" s="295">
        <f t="shared" si="3"/>
        <v>0</v>
      </c>
    </row>
    <row r="58" spans="1:20" ht="10.5">
      <c r="A58" s="333">
        <v>39661</v>
      </c>
      <c r="B58" s="111" t="s">
        <v>32</v>
      </c>
      <c r="C58" s="150" t="s">
        <v>290</v>
      </c>
      <c r="D58" s="68">
        <f>'01'!E59</f>
        <v>0</v>
      </c>
      <c r="E58" s="58">
        <f>SUM(D48:D56)/9</f>
        <v>385.22</v>
      </c>
      <c r="F58" s="293">
        <f>Rasc!D56</f>
        <v>4.06</v>
      </c>
      <c r="G58" s="58">
        <f>E58*F58</f>
        <v>1563.99</v>
      </c>
      <c r="H58" s="69">
        <v>9</v>
      </c>
      <c r="I58" s="69">
        <v>12</v>
      </c>
      <c r="J58" s="58">
        <f>G58/I58*H58</f>
        <v>1172.99</v>
      </c>
      <c r="K58" s="58">
        <f>J58*1.333</f>
        <v>1563.6</v>
      </c>
      <c r="L58" s="114">
        <v>0</v>
      </c>
      <c r="M58" s="114">
        <f>K58+L58</f>
        <v>1563.6</v>
      </c>
      <c r="N58" s="134">
        <f>N57</f>
        <v>1.04443965</v>
      </c>
      <c r="O58" s="1">
        <f t="shared" si="0"/>
        <v>1633.09</v>
      </c>
      <c r="P58" s="1">
        <f>P57</f>
        <v>47.73</v>
      </c>
      <c r="Q58" s="1">
        <f t="shared" si="1"/>
        <v>779.47</v>
      </c>
      <c r="R58" s="1">
        <f t="shared" si="2"/>
        <v>2412.56</v>
      </c>
      <c r="T58" s="295">
        <f t="shared" si="3"/>
        <v>0</v>
      </c>
    </row>
    <row r="59" spans="1:20" ht="10.5">
      <c r="A59" s="67">
        <v>39661</v>
      </c>
      <c r="B59" s="111" t="s">
        <v>32</v>
      </c>
      <c r="C59" s="150" t="s">
        <v>288</v>
      </c>
      <c r="D59" s="208"/>
      <c r="E59" s="58">
        <f>SUM(D45:D56)/12</f>
        <v>375.28</v>
      </c>
      <c r="F59" s="293">
        <v>4.06</v>
      </c>
      <c r="G59" s="217">
        <f>E59*F59</f>
        <v>1523.64</v>
      </c>
      <c r="H59" s="218">
        <v>30</v>
      </c>
      <c r="I59" s="218">
        <v>30</v>
      </c>
      <c r="J59" s="271">
        <f>G59*H59/I59</f>
        <v>1523.64</v>
      </c>
      <c r="K59" s="217">
        <f>J59</f>
        <v>1523.64</v>
      </c>
      <c r="L59" s="219">
        <f>K59*11.2%</f>
        <v>170.65</v>
      </c>
      <c r="M59" s="272">
        <f>K59+L59</f>
        <v>1694.29</v>
      </c>
      <c r="N59" s="134">
        <f>N58</f>
        <v>1.04443965</v>
      </c>
      <c r="O59" s="1">
        <f t="shared" si="0"/>
        <v>1769.58</v>
      </c>
      <c r="P59" s="1">
        <f>P58</f>
        <v>47.73</v>
      </c>
      <c r="Q59" s="1">
        <f t="shared" si="1"/>
        <v>844.62</v>
      </c>
      <c r="R59" s="1">
        <f t="shared" si="2"/>
        <v>2614.2</v>
      </c>
      <c r="T59" s="295">
        <f t="shared" si="3"/>
        <v>178.23</v>
      </c>
    </row>
    <row r="60" spans="1:20" ht="10.5">
      <c r="A60" s="323"/>
      <c r="B60" s="335"/>
      <c r="C60" s="311"/>
      <c r="D60" s="208"/>
      <c r="E60" s="208"/>
      <c r="F60" s="197"/>
      <c r="G60" s="329"/>
      <c r="H60" s="330"/>
      <c r="I60" s="330"/>
      <c r="J60" s="270"/>
      <c r="K60" s="329"/>
      <c r="L60" s="331"/>
      <c r="M60" s="331"/>
      <c r="N60" s="325"/>
      <c r="O60" s="322"/>
      <c r="P60" s="322"/>
      <c r="Q60" s="322"/>
      <c r="R60" s="322"/>
      <c r="T60" s="336"/>
    </row>
    <row r="61" spans="1:20" s="145" customFormat="1" ht="10.5">
      <c r="A61" s="267"/>
      <c r="B61" s="267"/>
      <c r="C61" s="267"/>
      <c r="D61" s="268"/>
      <c r="E61" s="267"/>
      <c r="F61" s="268"/>
      <c r="G61" s="267"/>
      <c r="H61" s="268"/>
      <c r="I61" s="267"/>
      <c r="J61" s="267"/>
      <c r="K61" s="269">
        <f>SUM(K20:K59)</f>
        <v>11805.4</v>
      </c>
      <c r="L61" s="269">
        <f>SUM(L20:L59)</f>
        <v>971.96</v>
      </c>
      <c r="M61" s="269">
        <f>SUM(M20:M59)</f>
        <v>12777.36</v>
      </c>
      <c r="N61" s="267"/>
      <c r="O61" s="269">
        <f>SUM(O20:O59)</f>
        <v>13456.05</v>
      </c>
      <c r="P61" s="268"/>
      <c r="Q61" s="269">
        <f>SUM(Q20:Q59)</f>
        <v>6422.57</v>
      </c>
      <c r="R61" s="269">
        <f>SUM(R20:R59)</f>
        <v>19878.62</v>
      </c>
      <c r="T61" s="278">
        <f>SUM(T20:T59)</f>
        <v>1026.32</v>
      </c>
    </row>
    <row r="62" spans="11:18" ht="10.5">
      <c r="K62" s="269">
        <f>K61-K57-K58</f>
        <v>8678.16</v>
      </c>
      <c r="N62"/>
      <c r="O62"/>
      <c r="P62"/>
      <c r="Q62"/>
      <c r="R62"/>
    </row>
    <row r="63" spans="14:18" ht="10.5">
      <c r="N63"/>
      <c r="O63"/>
      <c r="P63"/>
      <c r="Q63"/>
      <c r="R63"/>
    </row>
    <row r="64" spans="10:18" ht="15">
      <c r="J64" s="286"/>
      <c r="M64" s="174"/>
      <c r="N64" s="174" t="s">
        <v>319</v>
      </c>
      <c r="O64"/>
      <c r="P64"/>
      <c r="Q64"/>
      <c r="R64"/>
    </row>
    <row r="65" spans="13:18" ht="12.75">
      <c r="M65" s="408" t="s">
        <v>320</v>
      </c>
      <c r="N65" s="174"/>
      <c r="O65"/>
      <c r="P65"/>
      <c r="Q65"/>
      <c r="R65"/>
    </row>
    <row r="66" spans="14:18" ht="10.5">
      <c r="N66"/>
      <c r="O66"/>
      <c r="P66"/>
      <c r="Q66"/>
      <c r="R66"/>
    </row>
    <row r="67" spans="14:18" ht="10.5">
      <c r="N67"/>
      <c r="O67"/>
      <c r="P67"/>
      <c r="Q67"/>
      <c r="R67"/>
    </row>
    <row r="68" spans="14:18" ht="10.5">
      <c r="N68"/>
      <c r="O68"/>
      <c r="P68"/>
      <c r="Q68"/>
      <c r="R68"/>
    </row>
    <row r="69" spans="14:18" ht="10.5">
      <c r="N69"/>
      <c r="O69"/>
      <c r="P69"/>
      <c r="Q69"/>
      <c r="R69"/>
    </row>
    <row r="70" spans="14:18" ht="10.5">
      <c r="N70"/>
      <c r="O70"/>
      <c r="P70"/>
      <c r="Q70"/>
      <c r="R70"/>
    </row>
    <row r="71" spans="14:18" ht="10.5">
      <c r="N71"/>
      <c r="O71"/>
      <c r="P71"/>
      <c r="Q71"/>
      <c r="R71"/>
    </row>
    <row r="72" spans="14:18" ht="10.5">
      <c r="N72"/>
      <c r="O72"/>
      <c r="P72"/>
      <c r="Q72"/>
      <c r="R72"/>
    </row>
    <row r="73" spans="14:18" ht="10.5">
      <c r="N73"/>
      <c r="O73"/>
      <c r="P73"/>
      <c r="Q73"/>
      <c r="R73"/>
    </row>
    <row r="74" spans="14:18" ht="10.5">
      <c r="N74"/>
      <c r="O74"/>
      <c r="P74"/>
      <c r="Q74"/>
      <c r="R74"/>
    </row>
    <row r="75" spans="14:18" ht="10.5">
      <c r="N75"/>
      <c r="O75"/>
      <c r="P75"/>
      <c r="Q75"/>
      <c r="R75"/>
    </row>
    <row r="76" spans="14:18" ht="10.5">
      <c r="N76"/>
      <c r="O76"/>
      <c r="P76"/>
      <c r="Q76"/>
      <c r="R76"/>
    </row>
    <row r="77" spans="14:18" ht="10.5">
      <c r="N77"/>
      <c r="O77"/>
      <c r="P77"/>
      <c r="Q77"/>
      <c r="R77"/>
    </row>
    <row r="78" spans="14:18" ht="10.5">
      <c r="N78"/>
      <c r="O78"/>
      <c r="P78"/>
      <c r="Q78"/>
      <c r="R78"/>
    </row>
    <row r="79" spans="14:18" ht="10.5">
      <c r="N79"/>
      <c r="O79"/>
      <c r="P79"/>
      <c r="Q79"/>
      <c r="R79"/>
    </row>
    <row r="80" spans="14:18" ht="10.5">
      <c r="N80"/>
      <c r="O80"/>
      <c r="P80"/>
      <c r="Q80"/>
      <c r="R80"/>
    </row>
    <row r="81" spans="14:18" ht="10.5">
      <c r="N81"/>
      <c r="O81"/>
      <c r="P81"/>
      <c r="Q81"/>
      <c r="R81"/>
    </row>
    <row r="82" spans="14:18" ht="10.5">
      <c r="N82"/>
      <c r="O82"/>
      <c r="P82"/>
      <c r="Q82"/>
      <c r="R82"/>
    </row>
    <row r="83" spans="14:18" ht="10.5">
      <c r="N83"/>
      <c r="O83"/>
      <c r="P83"/>
      <c r="Q83"/>
      <c r="R83"/>
    </row>
    <row r="84" spans="14:18" ht="10.5">
      <c r="N84"/>
      <c r="O84"/>
      <c r="P84"/>
      <c r="Q84"/>
      <c r="R84"/>
    </row>
    <row r="85" spans="14:18" ht="10.5">
      <c r="N85"/>
      <c r="O85"/>
      <c r="P85"/>
      <c r="Q85"/>
      <c r="R85"/>
    </row>
    <row r="86" spans="14:18" ht="10.5">
      <c r="N86"/>
      <c r="O86"/>
      <c r="P86"/>
      <c r="Q86"/>
      <c r="R86"/>
    </row>
    <row r="87" spans="14:18" ht="10.5">
      <c r="N87"/>
      <c r="O87"/>
      <c r="P87"/>
      <c r="Q87"/>
      <c r="R87"/>
    </row>
    <row r="88" spans="14:18" ht="10.5">
      <c r="N88"/>
      <c r="O88"/>
      <c r="P88"/>
      <c r="Q88"/>
      <c r="R88"/>
    </row>
    <row r="89" spans="14:18" ht="10.5">
      <c r="N89"/>
      <c r="O89"/>
      <c r="P89"/>
      <c r="Q89"/>
      <c r="R89"/>
    </row>
    <row r="90" spans="14:18" ht="10.5">
      <c r="N90"/>
      <c r="O90"/>
      <c r="P90"/>
      <c r="Q90"/>
      <c r="R90"/>
    </row>
  </sheetData>
  <sheetProtection/>
  <mergeCells count="4">
    <mergeCell ref="A11:C11"/>
    <mergeCell ref="J11:K11"/>
    <mergeCell ref="J13:K13"/>
    <mergeCell ref="J18:K18"/>
  </mergeCells>
  <hyperlinks>
    <hyperlink ref="M65" r:id="rId1" display="www.sentenca.com.br"/>
  </hyperlinks>
  <printOptions/>
  <pageMargins left="0.7086614173228347" right="0.1968503937007874" top="0.7874015748031497" bottom="0.3937007874015748" header="0.31496062992125984" footer="0.5118110236220472"/>
  <pageSetup horizontalDpi="300" verticalDpi="300" orientation="landscape" paperSize="9" scale="95" r:id="rId2"/>
  <headerFooter alignWithMargins="0">
    <oddHeader>&amp;R
Anexo: 05
Folha : 0&amp;P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62"/>
  <sheetViews>
    <sheetView showGridLines="0" zoomScalePageLayoutView="0" workbookViewId="0" topLeftCell="A1">
      <selection activeCell="E64" sqref="E64"/>
    </sheetView>
  </sheetViews>
  <sheetFormatPr defaultColWidth="9.33203125" defaultRowHeight="10.5"/>
  <cols>
    <col min="1" max="1" width="9.83203125" style="4" customWidth="1"/>
    <col min="2" max="4" width="12.16015625" style="4" customWidth="1"/>
    <col min="5" max="5" width="11.33203125" style="4" customWidth="1"/>
    <col min="6" max="6" width="13" style="4" customWidth="1"/>
    <col min="7" max="7" width="11.33203125" style="4" customWidth="1"/>
    <col min="8" max="8" width="13.33203125" style="4" customWidth="1"/>
    <col min="9" max="9" width="9.33203125" style="4" customWidth="1"/>
    <col min="10" max="10" width="9.33203125" style="264" customWidth="1"/>
    <col min="11" max="16384" width="9.33203125" style="4" customWidth="1"/>
  </cols>
  <sheetData>
    <row r="1" spans="1:4" s="406" customFormat="1" ht="14.25" customHeight="1">
      <c r="A1" s="405" t="s">
        <v>336</v>
      </c>
      <c r="B1" s="405"/>
      <c r="C1" s="405"/>
      <c r="D1" s="405"/>
    </row>
    <row r="2" spans="1:4" s="341" customFormat="1" ht="10.5" customHeight="1">
      <c r="A2" s="174"/>
      <c r="B2" s="407"/>
      <c r="C2" s="174"/>
      <c r="D2" s="174"/>
    </row>
    <row r="3" spans="1:4" s="341" customFormat="1" ht="10.5" customHeight="1">
      <c r="A3" s="174"/>
      <c r="B3" s="407"/>
      <c r="C3" s="174"/>
      <c r="D3" s="174"/>
    </row>
    <row r="4" spans="1:8" ht="10.5">
      <c r="A4" s="2" t="s">
        <v>49</v>
      </c>
      <c r="B4" s="2"/>
      <c r="C4" s="2"/>
      <c r="D4" s="2"/>
      <c r="E4" s="2"/>
      <c r="F4" s="2"/>
      <c r="G4" s="2"/>
      <c r="H4" s="2"/>
    </row>
    <row r="5" spans="1:8" ht="10.5">
      <c r="A5" s="2"/>
      <c r="B5" s="2"/>
      <c r="C5" s="2"/>
      <c r="D5" s="2"/>
      <c r="E5" s="2"/>
      <c r="F5" s="2"/>
      <c r="G5" s="2"/>
      <c r="H5" s="2"/>
    </row>
    <row r="6" spans="1:7" s="183" customFormat="1" ht="11.25" customHeight="1">
      <c r="A6" s="282" t="s">
        <v>322</v>
      </c>
      <c r="B6" s="93"/>
      <c r="C6" s="283"/>
      <c r="D6" s="283"/>
      <c r="E6" s="283"/>
      <c r="F6" s="283"/>
      <c r="G6" s="283"/>
    </row>
    <row r="7" spans="1:7" s="183" customFormat="1" ht="11.25" customHeight="1">
      <c r="A7" s="284" t="s">
        <v>323</v>
      </c>
      <c r="B7" s="48"/>
      <c r="C7" s="283"/>
      <c r="D7" s="283"/>
      <c r="E7" s="283"/>
      <c r="F7" s="283"/>
      <c r="G7" s="283"/>
    </row>
    <row r="8" spans="1:7" s="183" customFormat="1" ht="11.25" customHeight="1">
      <c r="A8" s="282" t="s">
        <v>321</v>
      </c>
      <c r="B8" s="93"/>
      <c r="C8" s="283"/>
      <c r="D8" s="283"/>
      <c r="E8" s="283"/>
      <c r="F8" s="283"/>
      <c r="G8" s="283"/>
    </row>
    <row r="9" spans="1:7" s="183" customFormat="1" ht="11.25" customHeight="1">
      <c r="A9" s="284" t="s">
        <v>324</v>
      </c>
      <c r="B9" s="48"/>
      <c r="C9" s="283"/>
      <c r="D9" s="283"/>
      <c r="E9" s="283"/>
      <c r="F9" s="283"/>
      <c r="G9" s="283"/>
    </row>
    <row r="10" spans="1:8" ht="15" customHeight="1" thickBot="1">
      <c r="A10" s="5"/>
      <c r="B10" s="5"/>
      <c r="C10" s="5"/>
      <c r="D10" s="5"/>
      <c r="E10" s="5"/>
      <c r="F10" s="5"/>
      <c r="G10" s="5"/>
      <c r="H10" s="5"/>
    </row>
    <row r="11" spans="1:8" ht="12" thickBot="1" thickTop="1">
      <c r="A11" s="29" t="s">
        <v>3</v>
      </c>
      <c r="B11" s="3" t="s">
        <v>4</v>
      </c>
      <c r="C11" s="3" t="s">
        <v>5</v>
      </c>
      <c r="D11" s="3" t="s">
        <v>6</v>
      </c>
      <c r="E11" s="3" t="s">
        <v>7</v>
      </c>
      <c r="F11" s="3" t="s">
        <v>8</v>
      </c>
      <c r="G11" s="3" t="s">
        <v>9</v>
      </c>
      <c r="H11" s="3" t="s">
        <v>10</v>
      </c>
    </row>
    <row r="12" spans="1:8" ht="12" thickBot="1" thickTop="1">
      <c r="A12" s="6"/>
      <c r="B12" s="7"/>
      <c r="C12" s="7"/>
      <c r="D12" s="7"/>
      <c r="E12" s="7"/>
      <c r="F12" s="7"/>
      <c r="G12" s="7"/>
      <c r="H12" s="7"/>
    </row>
    <row r="13" spans="1:8" ht="10.5" customHeight="1" thickTop="1">
      <c r="A13" s="30" t="s">
        <v>1</v>
      </c>
      <c r="B13" s="196" t="s">
        <v>291</v>
      </c>
      <c r="C13" s="36" t="s">
        <v>39</v>
      </c>
      <c r="D13" s="196" t="s">
        <v>39</v>
      </c>
      <c r="E13" s="196" t="s">
        <v>75</v>
      </c>
      <c r="F13" s="196" t="s">
        <v>54</v>
      </c>
      <c r="G13" s="196" t="s">
        <v>54</v>
      </c>
      <c r="H13" s="34" t="s">
        <v>0</v>
      </c>
    </row>
    <row r="14" spans="1:8" ht="11.25" customHeight="1">
      <c r="A14" s="31"/>
      <c r="B14" s="193" t="s">
        <v>266</v>
      </c>
      <c r="C14" s="37" t="s">
        <v>88</v>
      </c>
      <c r="D14" s="193" t="s">
        <v>174</v>
      </c>
      <c r="E14" s="193" t="s">
        <v>240</v>
      </c>
      <c r="F14" s="193" t="s">
        <v>167</v>
      </c>
      <c r="G14" s="193" t="s">
        <v>167</v>
      </c>
      <c r="H14" s="35"/>
    </row>
    <row r="15" spans="1:8" ht="12" customHeight="1">
      <c r="A15" s="31"/>
      <c r="B15" s="193" t="s">
        <v>50</v>
      </c>
      <c r="C15" s="193" t="s">
        <v>257</v>
      </c>
      <c r="D15" s="193" t="s">
        <v>274</v>
      </c>
      <c r="E15" s="193" t="s">
        <v>276</v>
      </c>
      <c r="F15" s="193" t="s">
        <v>239</v>
      </c>
      <c r="G15" s="193" t="s">
        <v>292</v>
      </c>
      <c r="H15" s="35"/>
    </row>
    <row r="16" spans="1:8" ht="11.25" customHeight="1">
      <c r="A16" s="31"/>
      <c r="B16" s="193" t="s">
        <v>55</v>
      </c>
      <c r="C16" s="193" t="s">
        <v>272</v>
      </c>
      <c r="D16" s="193"/>
      <c r="E16" s="193"/>
      <c r="F16" s="193" t="s">
        <v>296</v>
      </c>
      <c r="G16" s="193" t="s">
        <v>293</v>
      </c>
      <c r="H16" s="35"/>
    </row>
    <row r="17" spans="1:8" ht="10.5">
      <c r="A17" s="31"/>
      <c r="B17" s="37"/>
      <c r="C17" s="193"/>
      <c r="D17" s="193"/>
      <c r="E17" s="193"/>
      <c r="F17" s="193" t="s">
        <v>281</v>
      </c>
      <c r="G17" s="193" t="s">
        <v>294</v>
      </c>
      <c r="H17" s="210" t="s">
        <v>113</v>
      </c>
    </row>
    <row r="18" spans="1:8" ht="11.25" thickBot="1">
      <c r="A18" s="32"/>
      <c r="B18" s="38"/>
      <c r="C18" s="153" t="s">
        <v>212</v>
      </c>
      <c r="D18" s="153" t="s">
        <v>161</v>
      </c>
      <c r="E18" s="153" t="s">
        <v>36</v>
      </c>
      <c r="F18" s="153" t="s">
        <v>295</v>
      </c>
      <c r="G18" s="153" t="s">
        <v>297</v>
      </c>
      <c r="H18" s="120" t="s">
        <v>298</v>
      </c>
    </row>
    <row r="19" ht="11.25" thickTop="1">
      <c r="J19" s="197"/>
    </row>
    <row r="20" spans="1:10" ht="10.5">
      <c r="A20" s="33">
        <f>'04'!A20</f>
        <v>38565</v>
      </c>
      <c r="B20" s="249">
        <v>1042.72</v>
      </c>
      <c r="C20" s="249">
        <f>'01'!K21</f>
        <v>587.11</v>
      </c>
      <c r="D20" s="249">
        <f>'02'!G20</f>
        <v>309.6</v>
      </c>
      <c r="E20" s="249">
        <f>'03'!G20</f>
        <v>14.15</v>
      </c>
      <c r="F20" s="249">
        <f>'04'!J20</f>
        <v>39.46</v>
      </c>
      <c r="G20" s="249">
        <f>'05'!K20</f>
        <v>0</v>
      </c>
      <c r="H20" s="211">
        <f>SUM(B20:G20)</f>
        <v>1993.04</v>
      </c>
      <c r="J20" s="265"/>
    </row>
    <row r="21" spans="1:10" ht="10.5">
      <c r="A21" s="33">
        <f>'04'!A21</f>
        <v>38596</v>
      </c>
      <c r="B21" s="249">
        <v>1042.72</v>
      </c>
      <c r="C21" s="249">
        <f>'01'!K22</f>
        <v>876.95</v>
      </c>
      <c r="D21" s="249">
        <f>'02'!G21</f>
        <v>433.44</v>
      </c>
      <c r="E21" s="249">
        <f>'03'!G21</f>
        <v>19.66</v>
      </c>
      <c r="F21" s="249">
        <f>'04'!J21</f>
        <v>127.87</v>
      </c>
      <c r="G21" s="249">
        <f>'05'!K21</f>
        <v>0</v>
      </c>
      <c r="H21" s="211">
        <f aca="true" t="shared" si="0" ref="H21:H56">SUM(B21:G21)</f>
        <v>2500.64</v>
      </c>
      <c r="J21" s="265"/>
    </row>
    <row r="22" spans="1:10" ht="10.5">
      <c r="A22" s="33">
        <f>'04'!A22</f>
        <v>38626</v>
      </c>
      <c r="B22" s="249">
        <v>1334.22</v>
      </c>
      <c r="C22" s="249">
        <f>'01'!K23</f>
        <v>295.57</v>
      </c>
      <c r="D22" s="249">
        <f>'02'!G22</f>
        <v>206.4</v>
      </c>
      <c r="E22" s="249">
        <f>'03'!G22</f>
        <v>8.65</v>
      </c>
      <c r="F22" s="249">
        <f>'04'!J22</f>
        <v>23.42</v>
      </c>
      <c r="G22" s="249">
        <f>'05'!K22</f>
        <v>51.73</v>
      </c>
      <c r="H22" s="211">
        <f t="shared" si="0"/>
        <v>1919.99</v>
      </c>
      <c r="J22" s="265"/>
    </row>
    <row r="23" spans="1:10" ht="10.5">
      <c r="A23" s="33">
        <f>'04'!A23</f>
        <v>38657</v>
      </c>
      <c r="B23" s="249">
        <v>1139.89</v>
      </c>
      <c r="C23" s="249">
        <f>'01'!K24</f>
        <v>649.91</v>
      </c>
      <c r="D23" s="249">
        <f>'02'!G23</f>
        <v>330.24</v>
      </c>
      <c r="E23" s="249">
        <f>'03'!G23</f>
        <v>15.73</v>
      </c>
      <c r="F23" s="249">
        <f>'04'!J23</f>
        <v>114.96</v>
      </c>
      <c r="G23" s="249">
        <f>'05'!K23</f>
        <v>0</v>
      </c>
      <c r="H23" s="211">
        <f t="shared" si="0"/>
        <v>2250.73</v>
      </c>
      <c r="J23" s="265"/>
    </row>
    <row r="24" spans="1:10" ht="10.5">
      <c r="A24" s="33">
        <f>'04'!A24</f>
        <v>38687</v>
      </c>
      <c r="B24" s="249">
        <v>1042.72</v>
      </c>
      <c r="C24" s="249">
        <f>'01'!K25</f>
        <v>938.87</v>
      </c>
      <c r="D24" s="249">
        <f>'02'!G24</f>
        <v>454.08</v>
      </c>
      <c r="E24" s="249">
        <f>'03'!G24</f>
        <v>20.44</v>
      </c>
      <c r="F24" s="249">
        <f>'04'!J24</f>
        <v>91.57</v>
      </c>
      <c r="G24" s="249">
        <f>'05'!K24</f>
        <v>181.68</v>
      </c>
      <c r="H24" s="211">
        <f t="shared" si="0"/>
        <v>2729.36</v>
      </c>
      <c r="J24" s="265"/>
    </row>
    <row r="25" spans="1:10" ht="10.5">
      <c r="A25" s="33">
        <f>'04'!A25</f>
        <v>38718</v>
      </c>
      <c r="B25" s="249">
        <v>1079.35</v>
      </c>
      <c r="C25" s="249">
        <f>'01'!K26</f>
        <v>1055.83</v>
      </c>
      <c r="D25" s="249">
        <f>'02'!G25</f>
        <v>454.08</v>
      </c>
      <c r="E25" s="249">
        <f>'03'!G25</f>
        <v>21.23</v>
      </c>
      <c r="F25" s="249">
        <f>'04'!J25</f>
        <v>155.52</v>
      </c>
      <c r="G25" s="249">
        <f>'05'!K25</f>
        <v>0</v>
      </c>
      <c r="H25" s="211">
        <f t="shared" si="0"/>
        <v>2766.01</v>
      </c>
      <c r="J25" s="265"/>
    </row>
    <row r="26" spans="1:10" ht="10.5">
      <c r="A26" s="33">
        <f>'04'!A26</f>
        <v>38749</v>
      </c>
      <c r="B26" s="249">
        <v>1079.35</v>
      </c>
      <c r="C26" s="249">
        <f>'01'!K27</f>
        <v>705.79</v>
      </c>
      <c r="D26" s="249">
        <f>'02'!G26</f>
        <v>350.88</v>
      </c>
      <c r="E26" s="249">
        <f>'03'!G26</f>
        <v>16.51</v>
      </c>
      <c r="F26" s="249">
        <f>'04'!J26</f>
        <v>105.91</v>
      </c>
      <c r="G26" s="249">
        <f>'05'!K26</f>
        <v>0</v>
      </c>
      <c r="H26" s="211">
        <f t="shared" si="0"/>
        <v>2258.44</v>
      </c>
      <c r="J26" s="265"/>
    </row>
    <row r="27" spans="1:10" ht="10.5">
      <c r="A27" s="33">
        <f>'04'!A27</f>
        <v>38777</v>
      </c>
      <c r="B27" s="249">
        <v>1079.35</v>
      </c>
      <c r="C27" s="249">
        <f>'01'!K28</f>
        <v>424.93</v>
      </c>
      <c r="D27" s="249">
        <f>'02'!G27</f>
        <v>268.32</v>
      </c>
      <c r="E27" s="249">
        <f>'03'!G27</f>
        <v>12.58</v>
      </c>
      <c r="F27" s="249">
        <f>'04'!J27</f>
        <v>15.43</v>
      </c>
      <c r="G27" s="249">
        <f>'05'!K27</f>
        <v>0</v>
      </c>
      <c r="H27" s="211">
        <f t="shared" si="0"/>
        <v>1800.61</v>
      </c>
      <c r="J27" s="265"/>
    </row>
    <row r="28" spans="1:10" ht="10.5">
      <c r="A28" s="33">
        <f>'04'!A28</f>
        <v>38808</v>
      </c>
      <c r="B28" s="249">
        <v>1079.35</v>
      </c>
      <c r="C28" s="249">
        <f>'01'!K29</f>
        <v>677.45</v>
      </c>
      <c r="D28" s="249">
        <f>'02'!G28</f>
        <v>309.6</v>
      </c>
      <c r="E28" s="249">
        <f>'03'!G28</f>
        <v>14.94</v>
      </c>
      <c r="F28" s="249">
        <f>'04'!J28</f>
        <v>158.66</v>
      </c>
      <c r="G28" s="249">
        <f>'05'!K28</f>
        <v>0</v>
      </c>
      <c r="H28" s="211">
        <f t="shared" si="0"/>
        <v>2240</v>
      </c>
      <c r="J28" s="265"/>
    </row>
    <row r="29" spans="1:10" ht="10.5">
      <c r="A29" s="33">
        <f>'04'!A29</f>
        <v>38838</v>
      </c>
      <c r="B29" s="249">
        <v>1079.35</v>
      </c>
      <c r="C29" s="249">
        <f>'01'!K30</f>
        <v>918.23</v>
      </c>
      <c r="D29" s="249">
        <f>'02'!G29</f>
        <v>433.44</v>
      </c>
      <c r="E29" s="249">
        <f>'03'!G29</f>
        <v>20.44</v>
      </c>
      <c r="F29" s="249">
        <f>'04'!J29</f>
        <v>129.06</v>
      </c>
      <c r="G29" s="249">
        <f>'05'!K29</f>
        <v>0</v>
      </c>
      <c r="H29" s="211">
        <f t="shared" si="0"/>
        <v>2580.52</v>
      </c>
      <c r="J29" s="265"/>
    </row>
    <row r="30" spans="1:10" ht="10.5">
      <c r="A30" s="33">
        <f>'04'!A30</f>
        <v>38869</v>
      </c>
      <c r="B30" s="249">
        <v>1187.27</v>
      </c>
      <c r="C30" s="249">
        <f>'01'!K31</f>
        <v>756.25</v>
      </c>
      <c r="D30" s="249">
        <f>'02'!G30</f>
        <v>412.68</v>
      </c>
      <c r="E30" s="249">
        <f>'03'!G30</f>
        <v>16.96</v>
      </c>
      <c r="F30" s="249">
        <f>'04'!J30</f>
        <v>101.35</v>
      </c>
      <c r="G30" s="249">
        <f>'05'!K30</f>
        <v>0</v>
      </c>
      <c r="H30" s="211">
        <f t="shared" si="0"/>
        <v>2474.51</v>
      </c>
      <c r="J30" s="265"/>
    </row>
    <row r="31" spans="1:10" ht="10.5">
      <c r="A31" s="33">
        <f>'04'!A31</f>
        <v>38899</v>
      </c>
      <c r="B31" s="249">
        <v>1133.31</v>
      </c>
      <c r="C31" s="249">
        <f>'01'!K32</f>
        <v>624.03</v>
      </c>
      <c r="D31" s="249">
        <f>'02'!G31</f>
        <v>282.36</v>
      </c>
      <c r="E31" s="249">
        <f>'03'!G31</f>
        <v>15.72</v>
      </c>
      <c r="F31" s="249">
        <f>'04'!J31</f>
        <v>70.11</v>
      </c>
      <c r="G31" s="249">
        <f>'05'!K31</f>
        <v>0</v>
      </c>
      <c r="H31" s="211">
        <f t="shared" si="0"/>
        <v>2125.53</v>
      </c>
      <c r="J31" s="265"/>
    </row>
    <row r="32" spans="1:10" ht="10.5">
      <c r="A32" s="33">
        <f>'04'!A32</f>
        <v>38930</v>
      </c>
      <c r="B32" s="249">
        <v>1133.31</v>
      </c>
      <c r="C32" s="249">
        <f>'01'!K33</f>
        <v>707.66</v>
      </c>
      <c r="D32" s="249">
        <f>'02'!G32</f>
        <v>289.04</v>
      </c>
      <c r="E32" s="249">
        <f>'03'!G32</f>
        <v>13.24</v>
      </c>
      <c r="F32" s="249">
        <f>'04'!J32</f>
        <v>54.94</v>
      </c>
      <c r="G32" s="249">
        <f>'05'!K32</f>
        <v>0</v>
      </c>
      <c r="H32" s="211">
        <f t="shared" si="0"/>
        <v>2198.19</v>
      </c>
      <c r="J32" s="265"/>
    </row>
    <row r="33" spans="1:10" ht="10.5">
      <c r="A33" s="33">
        <f>'04'!A33</f>
        <v>38961</v>
      </c>
      <c r="B33" s="249">
        <v>1133.31</v>
      </c>
      <c r="C33" s="249">
        <f>'01'!K34</f>
        <v>759.02</v>
      </c>
      <c r="D33" s="249">
        <f>'02'!G33</f>
        <v>348.66</v>
      </c>
      <c r="E33" s="249">
        <f>'03'!G33</f>
        <v>15.46</v>
      </c>
      <c r="F33" s="249">
        <f>'04'!J33</f>
        <v>101.9</v>
      </c>
      <c r="G33" s="249">
        <f>'05'!K33</f>
        <v>0</v>
      </c>
      <c r="H33" s="211">
        <f t="shared" si="0"/>
        <v>2358.35</v>
      </c>
      <c r="J33" s="265"/>
    </row>
    <row r="34" spans="1:10" ht="10.5">
      <c r="A34" s="33">
        <f>'04'!A34</f>
        <v>38991</v>
      </c>
      <c r="B34" s="249">
        <v>1133.31</v>
      </c>
      <c r="C34" s="249">
        <f>'01'!K35</f>
        <v>590.51</v>
      </c>
      <c r="D34" s="249">
        <f>'02'!G34</f>
        <v>256.08</v>
      </c>
      <c r="E34" s="249">
        <f>'03'!G34</f>
        <v>11.58</v>
      </c>
      <c r="F34" s="249">
        <f>'04'!J34</f>
        <v>91.82</v>
      </c>
      <c r="G34" s="249">
        <f>'05'!K34</f>
        <v>0</v>
      </c>
      <c r="H34" s="211">
        <f t="shared" si="0"/>
        <v>2083.3</v>
      </c>
      <c r="J34" s="265"/>
    </row>
    <row r="35" spans="1:10" ht="10.5">
      <c r="A35" s="33">
        <f>'04'!A35</f>
        <v>39022</v>
      </c>
      <c r="B35" s="249">
        <v>1466.51</v>
      </c>
      <c r="C35" s="249">
        <f>'01'!K36</f>
        <v>87.44</v>
      </c>
      <c r="D35" s="249">
        <f>'02'!G35</f>
        <v>86.88</v>
      </c>
      <c r="E35" s="249">
        <f>'03'!G35</f>
        <v>5.79</v>
      </c>
      <c r="F35" s="249">
        <f>'04'!J35</f>
        <v>-24.4</v>
      </c>
      <c r="G35" s="249">
        <f>'05'!K35</f>
        <v>1435.67</v>
      </c>
      <c r="H35" s="211">
        <f t="shared" si="0"/>
        <v>3057.89</v>
      </c>
      <c r="J35" s="265"/>
    </row>
    <row r="36" spans="1:10" ht="10.5">
      <c r="A36" s="33">
        <f>'04'!A36</f>
        <v>39052</v>
      </c>
      <c r="B36" s="249">
        <v>1272.53</v>
      </c>
      <c r="C36" s="249">
        <f>'01'!K37</f>
        <v>473.62</v>
      </c>
      <c r="D36" s="249">
        <f>'02'!G36</f>
        <v>177.72</v>
      </c>
      <c r="E36" s="249">
        <f>'03'!G36</f>
        <v>10.76</v>
      </c>
      <c r="F36" s="249">
        <f>'04'!J36</f>
        <v>63.77</v>
      </c>
      <c r="G36" s="249">
        <f>'05'!K36</f>
        <v>1008.21</v>
      </c>
      <c r="H36" s="211">
        <f t="shared" si="0"/>
        <v>3006.61</v>
      </c>
      <c r="J36" s="265"/>
    </row>
    <row r="37" spans="1:10" ht="10.5">
      <c r="A37" s="33">
        <f>'04'!A37</f>
        <v>39083</v>
      </c>
      <c r="B37" s="249">
        <v>1133.31</v>
      </c>
      <c r="C37" s="249">
        <f>'01'!K38</f>
        <v>713.95</v>
      </c>
      <c r="D37" s="249">
        <f>'02'!G37</f>
        <v>320.37</v>
      </c>
      <c r="E37" s="249">
        <f>'03'!G37</f>
        <v>15.72</v>
      </c>
      <c r="F37" s="249">
        <f>'04'!J37</f>
        <v>87.4</v>
      </c>
      <c r="G37" s="249">
        <f>'05'!K37</f>
        <v>0</v>
      </c>
      <c r="H37" s="211">
        <f t="shared" si="0"/>
        <v>2270.75</v>
      </c>
      <c r="J37" s="265"/>
    </row>
    <row r="38" spans="1:10" ht="10.5">
      <c r="A38" s="33">
        <f>'04'!A38</f>
        <v>39114</v>
      </c>
      <c r="B38" s="249">
        <v>1133.31</v>
      </c>
      <c r="C38" s="249">
        <f>'01'!K39</f>
        <v>849.27</v>
      </c>
      <c r="D38" s="249">
        <f>'02'!G38</f>
        <v>400.9</v>
      </c>
      <c r="E38" s="249">
        <f>'03'!G38</f>
        <v>17.17</v>
      </c>
      <c r="F38" s="249">
        <f>'04'!J38</f>
        <v>91.65</v>
      </c>
      <c r="G38" s="249">
        <f>'05'!K38</f>
        <v>0</v>
      </c>
      <c r="H38" s="211">
        <f t="shared" si="0"/>
        <v>2492.3</v>
      </c>
      <c r="J38" s="265"/>
    </row>
    <row r="39" spans="1:10" ht="10.5">
      <c r="A39" s="33">
        <f>'04'!A39</f>
        <v>39142</v>
      </c>
      <c r="B39" s="249">
        <v>1133.31</v>
      </c>
      <c r="C39" s="249">
        <f>'01'!K40</f>
        <v>1031.99</v>
      </c>
      <c r="D39" s="249">
        <f>'02'!G39</f>
        <v>499.56</v>
      </c>
      <c r="E39" s="249">
        <f>'03'!G39</f>
        <v>22.34</v>
      </c>
      <c r="F39" s="249">
        <f>'04'!J39</f>
        <v>102.99</v>
      </c>
      <c r="G39" s="249">
        <f>'05'!K39</f>
        <v>0</v>
      </c>
      <c r="H39" s="211">
        <f t="shared" si="0"/>
        <v>2790.19</v>
      </c>
      <c r="J39" s="265"/>
    </row>
    <row r="40" spans="1:10" ht="10.5">
      <c r="A40" s="33">
        <f>'04'!A40</f>
        <v>39173</v>
      </c>
      <c r="B40" s="249">
        <v>1133.31</v>
      </c>
      <c r="C40" s="249">
        <f>'01'!K41</f>
        <v>1003.03</v>
      </c>
      <c r="D40" s="249">
        <f>'02'!G40</f>
        <v>456.12</v>
      </c>
      <c r="E40" s="249">
        <f>'03'!G40</f>
        <v>20.68</v>
      </c>
      <c r="F40" s="249">
        <f>'04'!J40</f>
        <v>255.37</v>
      </c>
      <c r="G40" s="249">
        <f>'05'!K40</f>
        <v>0</v>
      </c>
      <c r="H40" s="211">
        <f t="shared" si="0"/>
        <v>2868.51</v>
      </c>
      <c r="J40" s="265"/>
    </row>
    <row r="41" spans="1:10" ht="10.5">
      <c r="A41" s="33">
        <f>'04'!A41</f>
        <v>39203</v>
      </c>
      <c r="B41" s="249">
        <v>1189.97</v>
      </c>
      <c r="C41" s="249">
        <f>'01'!K42</f>
        <v>991.19</v>
      </c>
      <c r="D41" s="249">
        <f>'02'!G41</f>
        <v>456</v>
      </c>
      <c r="E41" s="249">
        <f>'03'!G41</f>
        <v>21.71</v>
      </c>
      <c r="F41" s="249">
        <f>'04'!J41</f>
        <v>138.22</v>
      </c>
      <c r="G41" s="249">
        <f>'05'!K41</f>
        <v>0</v>
      </c>
      <c r="H41" s="211">
        <f t="shared" si="0"/>
        <v>2797.09</v>
      </c>
      <c r="J41" s="265"/>
    </row>
    <row r="42" spans="1:10" ht="10.5">
      <c r="A42" s="33">
        <f>'04'!A42</f>
        <v>39234</v>
      </c>
      <c r="B42" s="249">
        <v>1189.97</v>
      </c>
      <c r="C42" s="249">
        <f>'01'!K43</f>
        <v>1037.64</v>
      </c>
      <c r="D42" s="249">
        <f>'02'!G42</f>
        <v>501.6</v>
      </c>
      <c r="E42" s="249">
        <f>'03'!G42</f>
        <v>22.58</v>
      </c>
      <c r="F42" s="249">
        <f>'04'!J42</f>
        <v>155.14</v>
      </c>
      <c r="G42" s="249">
        <f>'05'!K42</f>
        <v>0</v>
      </c>
      <c r="H42" s="211">
        <f t="shared" si="0"/>
        <v>2906.93</v>
      </c>
      <c r="J42" s="265"/>
    </row>
    <row r="43" spans="1:10" ht="10.5">
      <c r="A43" s="33">
        <f>'04'!A43</f>
        <v>39264</v>
      </c>
      <c r="B43" s="249">
        <v>1189.97</v>
      </c>
      <c r="C43" s="249">
        <f>'01'!K44</f>
        <v>1121.24</v>
      </c>
      <c r="D43" s="249">
        <f>'02'!G43</f>
        <v>501.6</v>
      </c>
      <c r="E43" s="249">
        <f>'03'!G43</f>
        <v>22.58</v>
      </c>
      <c r="F43" s="249">
        <f>'04'!J43</f>
        <v>163.23</v>
      </c>
      <c r="G43" s="249">
        <f>'05'!K43</f>
        <v>0</v>
      </c>
      <c r="H43" s="211">
        <f t="shared" si="0"/>
        <v>2998.62</v>
      </c>
      <c r="J43" s="265"/>
    </row>
    <row r="44" spans="1:10" ht="10.5">
      <c r="A44" s="33">
        <f>'04'!A44</f>
        <v>39295</v>
      </c>
      <c r="B44" s="249">
        <v>1189.97</v>
      </c>
      <c r="C44" s="249">
        <f>'01'!K45</f>
        <v>1060.44</v>
      </c>
      <c r="D44" s="249">
        <f>'02'!G44</f>
        <v>524.4</v>
      </c>
      <c r="E44" s="249">
        <f>'03'!G44</f>
        <v>23.45</v>
      </c>
      <c r="F44" s="249">
        <f>'04'!J44</f>
        <v>104.71</v>
      </c>
      <c r="G44" s="249">
        <f>'05'!K44</f>
        <v>0</v>
      </c>
      <c r="H44" s="211">
        <f t="shared" si="0"/>
        <v>2902.97</v>
      </c>
      <c r="J44" s="265"/>
    </row>
    <row r="45" spans="1:10" ht="10.5">
      <c r="A45" s="33">
        <f>'04'!A45</f>
        <v>39326</v>
      </c>
      <c r="B45" s="249">
        <v>1189.96</v>
      </c>
      <c r="C45" s="249">
        <f>'01'!K46</f>
        <v>1098.45</v>
      </c>
      <c r="D45" s="249">
        <f>'02'!G45</f>
        <v>501.6</v>
      </c>
      <c r="E45" s="249">
        <f>'03'!G45</f>
        <v>21.71</v>
      </c>
      <c r="F45" s="249">
        <f>'04'!J45</f>
        <v>222.22</v>
      </c>
      <c r="G45" s="249">
        <f>'05'!K45</f>
        <v>0</v>
      </c>
      <c r="H45" s="211">
        <f t="shared" si="0"/>
        <v>3033.94</v>
      </c>
      <c r="J45" s="265"/>
    </row>
    <row r="46" spans="1:10" ht="10.5">
      <c r="A46" s="33">
        <f>'04'!A46</f>
        <v>39356</v>
      </c>
      <c r="B46" s="249">
        <v>1189.96</v>
      </c>
      <c r="C46" s="249">
        <f>'01'!K47</f>
        <v>1014.85</v>
      </c>
      <c r="D46" s="249">
        <f>'02'!G46</f>
        <v>524.4</v>
      </c>
      <c r="E46" s="249">
        <f>'03'!G46</f>
        <v>22.58</v>
      </c>
      <c r="F46" s="249">
        <f>'04'!J46</f>
        <v>142.77</v>
      </c>
      <c r="G46" s="249">
        <f>'05'!K46</f>
        <v>0</v>
      </c>
      <c r="H46" s="211">
        <f t="shared" si="0"/>
        <v>2894.56</v>
      </c>
      <c r="J46" s="265"/>
    </row>
    <row r="47" spans="1:10" ht="10.5">
      <c r="A47" s="33">
        <f>'04'!A47</f>
        <v>39387</v>
      </c>
      <c r="B47" s="249">
        <v>1664.18</v>
      </c>
      <c r="C47" s="249">
        <f>'01'!K48</f>
        <v>444.85</v>
      </c>
      <c r="D47" s="249">
        <f>'02'!G47</f>
        <v>250.8</v>
      </c>
      <c r="E47" s="249">
        <f>'03'!G47</f>
        <v>12.16</v>
      </c>
      <c r="F47" s="249">
        <f>'04'!J47</f>
        <v>58.82</v>
      </c>
      <c r="G47" s="249">
        <f>'05'!K47</f>
        <v>1851.96</v>
      </c>
      <c r="H47" s="211">
        <f t="shared" si="0"/>
        <v>4282.77</v>
      </c>
      <c r="J47" s="265"/>
    </row>
    <row r="48" spans="1:10" ht="10.5">
      <c r="A48" s="33">
        <f>'04'!A48</f>
        <v>39417</v>
      </c>
      <c r="B48" s="249">
        <v>1015.86</v>
      </c>
      <c r="C48" s="249">
        <f>'01'!K49</f>
        <v>1021.13</v>
      </c>
      <c r="D48" s="249">
        <f>'02'!G48</f>
        <v>410.4</v>
      </c>
      <c r="E48" s="249">
        <f>'03'!G48</f>
        <v>19.98</v>
      </c>
      <c r="F48" s="249">
        <f>'04'!J48</f>
        <v>225.86</v>
      </c>
      <c r="G48" s="249">
        <f>'05'!K48</f>
        <v>1451.6</v>
      </c>
      <c r="H48" s="211">
        <f t="shared" si="0"/>
        <v>4144.83</v>
      </c>
      <c r="J48" s="265"/>
    </row>
    <row r="49" spans="1:10" ht="10.5">
      <c r="A49" s="33">
        <f>'04'!A49</f>
        <v>39448</v>
      </c>
      <c r="B49" s="249">
        <v>1179.51</v>
      </c>
      <c r="C49" s="249">
        <f>'01'!K50</f>
        <v>1023.56</v>
      </c>
      <c r="D49" s="249">
        <f>'02'!G49</f>
        <v>478.8</v>
      </c>
      <c r="E49" s="249">
        <f>'03'!G49</f>
        <v>22.58</v>
      </c>
      <c r="F49" s="249">
        <f>'04'!J49</f>
        <v>146.19</v>
      </c>
      <c r="G49" s="249">
        <f>'05'!K49</f>
        <v>0</v>
      </c>
      <c r="H49" s="211">
        <f t="shared" si="0"/>
        <v>2850.64</v>
      </c>
      <c r="J49" s="265"/>
    </row>
    <row r="50" spans="1:10" ht="10.5">
      <c r="A50" s="33">
        <f>'04'!A50</f>
        <v>39479</v>
      </c>
      <c r="B50" s="249">
        <v>1189.96</v>
      </c>
      <c r="C50" s="249">
        <f>'01'!K51</f>
        <v>969.25</v>
      </c>
      <c r="D50" s="249">
        <f>'02'!G50</f>
        <v>478.8</v>
      </c>
      <c r="E50" s="249">
        <f>'03'!G50</f>
        <v>21.71</v>
      </c>
      <c r="F50" s="249">
        <f>'04'!J50</f>
        <v>102.69</v>
      </c>
      <c r="G50" s="249">
        <f>'05'!K50</f>
        <v>0</v>
      </c>
      <c r="H50" s="211">
        <f t="shared" si="0"/>
        <v>2762.41</v>
      </c>
      <c r="J50" s="265"/>
    </row>
    <row r="51" spans="1:10" ht="10.5">
      <c r="A51" s="33">
        <f>'04'!A51</f>
        <v>39508</v>
      </c>
      <c r="B51" s="249">
        <v>1168.98</v>
      </c>
      <c r="C51" s="249">
        <f>'01'!K52</f>
        <v>1207.13</v>
      </c>
      <c r="D51" s="249">
        <f>'02'!G51</f>
        <v>524.4</v>
      </c>
      <c r="E51" s="249">
        <f>'03'!G51</f>
        <v>23.45</v>
      </c>
      <c r="F51" s="249">
        <f>'04'!J51</f>
        <v>240.82</v>
      </c>
      <c r="G51" s="249">
        <f>'05'!K51</f>
        <v>0</v>
      </c>
      <c r="H51" s="211">
        <f t="shared" si="0"/>
        <v>3164.78</v>
      </c>
      <c r="J51" s="265"/>
    </row>
    <row r="52" spans="1:10" ht="10.5">
      <c r="A52" s="33">
        <f>'04'!A52</f>
        <v>39539</v>
      </c>
      <c r="B52" s="391">
        <v>1545.46</v>
      </c>
      <c r="C52" s="249">
        <f>'01'!K53</f>
        <v>969.25</v>
      </c>
      <c r="D52" s="249">
        <f>'02'!G52</f>
        <v>478.8</v>
      </c>
      <c r="E52" s="249">
        <f>'03'!G52</f>
        <v>21.71</v>
      </c>
      <c r="F52" s="249">
        <f>'04'!J52</f>
        <v>141.46</v>
      </c>
      <c r="G52" s="249">
        <f>'05'!K52</f>
        <v>0</v>
      </c>
      <c r="H52" s="211">
        <f t="shared" si="0"/>
        <v>3156.68</v>
      </c>
      <c r="J52" s="265"/>
    </row>
    <row r="53" spans="1:10" ht="10.5">
      <c r="A53" s="33">
        <f>'04'!A53</f>
        <v>39569</v>
      </c>
      <c r="B53" s="249">
        <v>1314.96</v>
      </c>
      <c r="C53" s="249">
        <f>'01'!K54</f>
        <v>1037.65</v>
      </c>
      <c r="D53" s="249">
        <f>'02'!G53</f>
        <v>478.8</v>
      </c>
      <c r="E53" s="249">
        <f>'03'!G53</f>
        <v>22.58</v>
      </c>
      <c r="F53" s="249">
        <f>'04'!J53</f>
        <v>196.65</v>
      </c>
      <c r="G53" s="249">
        <f>'05'!K53</f>
        <v>0</v>
      </c>
      <c r="H53" s="211">
        <f t="shared" si="0"/>
        <v>3050.64</v>
      </c>
      <c r="J53" s="265"/>
    </row>
    <row r="54" spans="1:10" ht="10.5">
      <c r="A54" s="33">
        <f>'04'!A54</f>
        <v>39600</v>
      </c>
      <c r="B54" s="249">
        <v>1398.26</v>
      </c>
      <c r="C54" s="249">
        <f>'01'!K55</f>
        <v>1197.55</v>
      </c>
      <c r="D54" s="249">
        <f>'02'!G54</f>
        <v>535.92</v>
      </c>
      <c r="E54" s="249">
        <f>'03'!G54</f>
        <v>24.12</v>
      </c>
      <c r="F54" s="249">
        <f>'04'!J54</f>
        <v>183.45</v>
      </c>
      <c r="G54" s="249">
        <f>'05'!K54</f>
        <v>0</v>
      </c>
      <c r="H54" s="211">
        <f t="shared" si="0"/>
        <v>3339.3</v>
      </c>
      <c r="J54" s="265"/>
    </row>
    <row r="55" spans="1:10" ht="10.5">
      <c r="A55" s="33">
        <f>'04'!A55</f>
        <v>39630</v>
      </c>
      <c r="B55" s="249">
        <v>1398.26</v>
      </c>
      <c r="C55" s="249">
        <f>'01'!K56</f>
        <v>1083.87</v>
      </c>
      <c r="D55" s="249">
        <f>'02'!G55</f>
        <v>560.28</v>
      </c>
      <c r="E55" s="249">
        <f>'03'!G55</f>
        <v>24.12</v>
      </c>
      <c r="F55" s="249">
        <f>'04'!J55</f>
        <v>104.51</v>
      </c>
      <c r="G55" s="249">
        <f>'05'!K55</f>
        <v>0</v>
      </c>
      <c r="H55" s="211">
        <f t="shared" si="0"/>
        <v>3171.04</v>
      </c>
      <c r="J55" s="265"/>
    </row>
    <row r="56" spans="1:10" ht="10.5">
      <c r="A56" s="33">
        <f>'04'!A56</f>
        <v>39661</v>
      </c>
      <c r="B56" s="249">
        <v>1367.59</v>
      </c>
      <c r="C56" s="249">
        <f>'01'!K57</f>
        <v>355.42</v>
      </c>
      <c r="D56" s="249">
        <f>'02'!G56</f>
        <v>292.32</v>
      </c>
      <c r="E56" s="249">
        <f>'03'!G56</f>
        <v>13.92</v>
      </c>
      <c r="F56" s="249">
        <f>'04'!J56</f>
        <v>-21.34</v>
      </c>
      <c r="G56" s="249">
        <v>2697.31</v>
      </c>
      <c r="H56" s="211">
        <f t="shared" si="0"/>
        <v>4705.22</v>
      </c>
      <c r="J56" s="265"/>
    </row>
    <row r="58" spans="2:10" s="195" customFormat="1" ht="10.5">
      <c r="B58" s="274">
        <f aca="true" t="shared" si="1" ref="B58:H58">SUM(B20:B56)</f>
        <v>44374.63</v>
      </c>
      <c r="C58" s="274">
        <f t="shared" si="1"/>
        <v>30360.88</v>
      </c>
      <c r="D58" s="274">
        <f t="shared" si="1"/>
        <v>14579.37</v>
      </c>
      <c r="E58" s="274">
        <f t="shared" si="1"/>
        <v>670.69</v>
      </c>
      <c r="F58" s="274">
        <f t="shared" si="1"/>
        <v>4264.16</v>
      </c>
      <c r="G58" s="274">
        <f t="shared" si="1"/>
        <v>8678.16</v>
      </c>
      <c r="H58" s="274">
        <f t="shared" si="1"/>
        <v>102927.89</v>
      </c>
      <c r="J58" s="266"/>
    </row>
    <row r="61" spans="4:8" ht="10.5">
      <c r="D61" s="174"/>
      <c r="E61" s="174"/>
      <c r="G61" s="174"/>
      <c r="H61" s="174" t="s">
        <v>319</v>
      </c>
    </row>
    <row r="62" spans="4:8" ht="12.75">
      <c r="D62" s="408"/>
      <c r="E62" s="174"/>
      <c r="G62" s="408" t="s">
        <v>320</v>
      </c>
      <c r="H62" s="174"/>
    </row>
  </sheetData>
  <sheetProtection/>
  <hyperlinks>
    <hyperlink ref="G62" r:id="rId1" display="www.sentenca.com.br"/>
  </hyperlinks>
  <printOptions/>
  <pageMargins left="1.1811023622047245" right="0.5905511811023623" top="0.7874015748031497" bottom="0.4330708661417323" header="0.31496062992125984" footer="0.2755905511811024"/>
  <pageSetup horizontalDpi="300" verticalDpi="300" orientation="portrait" paperSize="9" r:id="rId2"/>
  <headerFooter alignWithMargins="0">
    <oddHeader>&amp;R
Anexo: 06
Folha : 0&amp;P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M57"/>
  <sheetViews>
    <sheetView zoomScalePageLayoutView="0" workbookViewId="0" topLeftCell="A1">
      <selection activeCell="N11" sqref="N11"/>
    </sheetView>
  </sheetViews>
  <sheetFormatPr defaultColWidth="9.33203125" defaultRowHeight="10.5"/>
  <cols>
    <col min="1" max="1" width="8.16015625" style="19" customWidth="1"/>
    <col min="2" max="2" width="10.66015625" style="19" customWidth="1"/>
    <col min="3" max="3" width="12" style="19" customWidth="1"/>
    <col min="4" max="4" width="16.83203125" style="19" customWidth="1"/>
    <col min="5" max="5" width="14" style="19" customWidth="1"/>
    <col min="6" max="6" width="13" style="19" customWidth="1"/>
    <col min="7" max="7" width="12.33203125" style="19" customWidth="1"/>
    <col min="8" max="8" width="12.5" style="19" customWidth="1"/>
    <col min="9" max="9" width="12.66015625" style="19" customWidth="1"/>
    <col min="10" max="16384" width="9.33203125" style="19" customWidth="1"/>
  </cols>
  <sheetData>
    <row r="1" spans="1:4" s="406" customFormat="1" ht="14.25" customHeight="1">
      <c r="A1" s="405" t="s">
        <v>337</v>
      </c>
      <c r="B1" s="405"/>
      <c r="C1" s="405"/>
      <c r="D1" s="405"/>
    </row>
    <row r="2" spans="1:4" s="341" customFormat="1" ht="10.5" customHeight="1">
      <c r="A2" s="174"/>
      <c r="B2" s="407"/>
      <c r="C2" s="174"/>
      <c r="D2" s="174"/>
    </row>
    <row r="3" spans="1:4" s="341" customFormat="1" ht="10.5" customHeight="1">
      <c r="A3" s="174"/>
      <c r="B3" s="407"/>
      <c r="C3" s="174"/>
      <c r="D3" s="174"/>
    </row>
    <row r="4" ht="10.5">
      <c r="A4" s="19" t="s">
        <v>51</v>
      </c>
    </row>
    <row r="5" ht="10.5">
      <c r="A5" s="40" t="s">
        <v>231</v>
      </c>
    </row>
    <row r="6" ht="10.5">
      <c r="A6" s="40"/>
    </row>
    <row r="7" spans="1:7" s="183" customFormat="1" ht="11.25" customHeight="1">
      <c r="A7" s="282" t="s">
        <v>322</v>
      </c>
      <c r="B7" s="93"/>
      <c r="C7" s="283"/>
      <c r="D7" s="283"/>
      <c r="E7" s="283"/>
      <c r="F7" s="283"/>
      <c r="G7" s="283"/>
    </row>
    <row r="8" spans="1:7" s="183" customFormat="1" ht="11.25" customHeight="1">
      <c r="A8" s="284" t="s">
        <v>323</v>
      </c>
      <c r="B8" s="48"/>
      <c r="C8" s="283"/>
      <c r="D8" s="283"/>
      <c r="E8" s="283"/>
      <c r="F8" s="283"/>
      <c r="G8" s="283"/>
    </row>
    <row r="9" spans="1:7" s="183" customFormat="1" ht="11.25" customHeight="1">
      <c r="A9" s="282" t="s">
        <v>321</v>
      </c>
      <c r="B9" s="93"/>
      <c r="C9" s="283"/>
      <c r="D9" s="283"/>
      <c r="E9" s="283"/>
      <c r="F9" s="283"/>
      <c r="G9" s="283"/>
    </row>
    <row r="10" spans="1:7" s="183" customFormat="1" ht="11.25" customHeight="1">
      <c r="A10" s="284" t="s">
        <v>324</v>
      </c>
      <c r="B10" s="48"/>
      <c r="C10" s="283"/>
      <c r="D10" s="283"/>
      <c r="E10" s="283"/>
      <c r="F10" s="283"/>
      <c r="G10" s="283"/>
    </row>
    <row r="11" ht="15" customHeight="1" thickBot="1"/>
    <row r="12" spans="1:9" ht="12" thickBot="1" thickTop="1">
      <c r="A12" s="41" t="s">
        <v>3</v>
      </c>
      <c r="B12" s="20" t="s">
        <v>4</v>
      </c>
      <c r="C12" s="20" t="s">
        <v>5</v>
      </c>
      <c r="D12" s="20" t="s">
        <v>6</v>
      </c>
      <c r="E12" s="20" t="s">
        <v>7</v>
      </c>
      <c r="F12" s="20" t="s">
        <v>8</v>
      </c>
      <c r="G12" s="20" t="s">
        <v>9</v>
      </c>
      <c r="H12" s="20" t="s">
        <v>10</v>
      </c>
      <c r="I12" s="20" t="s">
        <v>11</v>
      </c>
    </row>
    <row r="13" spans="1:2" ht="12" thickBot="1" thickTop="1">
      <c r="A13" s="115"/>
      <c r="B13" s="45"/>
    </row>
    <row r="14" spans="1:9" s="48" customFormat="1" ht="11.25" thickTop="1">
      <c r="A14" s="116" t="s">
        <v>1</v>
      </c>
      <c r="B14" s="46" t="s">
        <v>50</v>
      </c>
      <c r="C14" s="47" t="s">
        <v>52</v>
      </c>
      <c r="D14" s="47" t="s">
        <v>50</v>
      </c>
      <c r="E14" s="47" t="s">
        <v>53</v>
      </c>
      <c r="F14" s="47" t="s">
        <v>53</v>
      </c>
      <c r="G14" s="47" t="s">
        <v>53</v>
      </c>
      <c r="H14" s="47" t="s">
        <v>53</v>
      </c>
      <c r="I14" s="258" t="s">
        <v>54</v>
      </c>
    </row>
    <row r="15" spans="1:9" s="48" customFormat="1" ht="10.5">
      <c r="A15" s="117"/>
      <c r="B15" s="49" t="s">
        <v>55</v>
      </c>
      <c r="C15" s="50" t="s">
        <v>56</v>
      </c>
      <c r="D15" s="50" t="s">
        <v>57</v>
      </c>
      <c r="E15" s="50" t="s">
        <v>58</v>
      </c>
      <c r="F15" s="50" t="s">
        <v>58</v>
      </c>
      <c r="G15" s="50" t="s">
        <v>58</v>
      </c>
      <c r="H15" s="50" t="s">
        <v>58</v>
      </c>
      <c r="I15" s="259" t="s">
        <v>59</v>
      </c>
    </row>
    <row r="16" spans="1:9" s="48" customFormat="1" ht="10.5">
      <c r="A16" s="117"/>
      <c r="B16" s="49" t="s">
        <v>60</v>
      </c>
      <c r="C16" s="50" t="s">
        <v>61</v>
      </c>
      <c r="D16" s="50" t="s">
        <v>62</v>
      </c>
      <c r="E16" s="50" t="s">
        <v>55</v>
      </c>
      <c r="F16" s="50" t="s">
        <v>55</v>
      </c>
      <c r="G16" s="50" t="s">
        <v>55</v>
      </c>
      <c r="H16" s="50" t="s">
        <v>55</v>
      </c>
      <c r="I16" s="259" t="s">
        <v>223</v>
      </c>
    </row>
    <row r="17" spans="1:9" s="48" customFormat="1" ht="10.5">
      <c r="A17" s="117"/>
      <c r="B17" s="49" t="s">
        <v>63</v>
      </c>
      <c r="C17" s="50" t="s">
        <v>64</v>
      </c>
      <c r="D17" s="50" t="s">
        <v>65</v>
      </c>
      <c r="E17" s="50" t="s">
        <v>213</v>
      </c>
      <c r="F17" s="50" t="s">
        <v>214</v>
      </c>
      <c r="G17" s="50" t="s">
        <v>224</v>
      </c>
      <c r="H17" s="50" t="s">
        <v>66</v>
      </c>
      <c r="I17" s="259" t="s">
        <v>67</v>
      </c>
    </row>
    <row r="18" spans="1:9" s="48" customFormat="1" ht="10.5">
      <c r="A18" s="117"/>
      <c r="B18" s="49" t="s">
        <v>68</v>
      </c>
      <c r="C18" s="50" t="s">
        <v>69</v>
      </c>
      <c r="D18" s="50" t="s">
        <v>70</v>
      </c>
      <c r="E18" s="50" t="s">
        <v>215</v>
      </c>
      <c r="F18" s="50" t="s">
        <v>215</v>
      </c>
      <c r="G18" s="50" t="s">
        <v>225</v>
      </c>
      <c r="H18" s="50" t="s">
        <v>225</v>
      </c>
      <c r="I18" s="259" t="s">
        <v>226</v>
      </c>
    </row>
    <row r="19" spans="1:9" s="48" customFormat="1" ht="10.5">
      <c r="A19" s="117"/>
      <c r="B19" s="49"/>
      <c r="C19" s="50" t="s">
        <v>71</v>
      </c>
      <c r="D19" s="50" t="s">
        <v>72</v>
      </c>
      <c r="E19" s="50" t="s">
        <v>227</v>
      </c>
      <c r="F19" s="50" t="s">
        <v>227</v>
      </c>
      <c r="H19" s="50"/>
      <c r="I19" s="259"/>
    </row>
    <row r="20" spans="1:9" s="48" customFormat="1" ht="10.5">
      <c r="A20" s="117"/>
      <c r="B20" s="49"/>
      <c r="C20" s="50"/>
      <c r="D20" s="50" t="s">
        <v>73</v>
      </c>
      <c r="E20" s="50" t="s">
        <v>228</v>
      </c>
      <c r="F20" s="50" t="s">
        <v>229</v>
      </c>
      <c r="G20" s="50"/>
      <c r="H20" s="50"/>
      <c r="I20" s="259"/>
    </row>
    <row r="21" spans="1:9" s="48" customFormat="1" ht="12.75" customHeight="1" thickBot="1">
      <c r="A21" s="260"/>
      <c r="B21" s="261"/>
      <c r="C21" s="261"/>
      <c r="D21" s="261"/>
      <c r="E21" s="262" t="s">
        <v>230</v>
      </c>
      <c r="F21" s="262" t="s">
        <v>230</v>
      </c>
      <c r="G21" s="261"/>
      <c r="H21" s="261"/>
      <c r="I21" s="51"/>
    </row>
    <row r="22" ht="11.25" thickTop="1"/>
    <row r="23" spans="1:13" ht="10.5">
      <c r="A23" s="296">
        <f>'06'!A20</f>
        <v>38565</v>
      </c>
      <c r="B23" s="297">
        <v>2668.15</v>
      </c>
      <c r="C23" s="339">
        <f>'06'!H20</f>
        <v>1993.04</v>
      </c>
      <c r="D23" s="297">
        <f aca="true" t="shared" si="0" ref="D23:D51">IF(B23=0,C23,IF(C23=0,0,IF(B23&gt;=C23,C23,B23)))</f>
        <v>1993.04</v>
      </c>
      <c r="E23" s="297">
        <v>800.45</v>
      </c>
      <c r="F23" s="297">
        <v>900</v>
      </c>
      <c r="G23" s="297">
        <v>1334.07</v>
      </c>
      <c r="H23" s="297">
        <v>2668.15</v>
      </c>
      <c r="I23" s="297">
        <f aca="true" t="shared" si="1" ref="I23:I51">IF(D23&lt;=E23,D23*7.65%,IF(D23&lt;=F23,D23*8.65%,IF(D23&lt;=G23,D23*9%,IF(D23&lt;=H23,D23*11%))))</f>
        <v>219.23</v>
      </c>
      <c r="M23" s="213"/>
    </row>
    <row r="24" spans="1:9" ht="10.5">
      <c r="A24" s="296">
        <f>'06'!A21</f>
        <v>38596</v>
      </c>
      <c r="B24" s="297">
        <v>2668.15</v>
      </c>
      <c r="C24" s="342">
        <f>'06'!H21</f>
        <v>2500.64</v>
      </c>
      <c r="D24" s="297">
        <f t="shared" si="0"/>
        <v>2500.64</v>
      </c>
      <c r="E24" s="297">
        <v>800.45</v>
      </c>
      <c r="F24" s="297">
        <v>900</v>
      </c>
      <c r="G24" s="297">
        <v>1334.07</v>
      </c>
      <c r="H24" s="297">
        <v>2668.15</v>
      </c>
      <c r="I24" s="297">
        <f t="shared" si="1"/>
        <v>275.07</v>
      </c>
    </row>
    <row r="25" spans="1:9" ht="10.5">
      <c r="A25" s="296">
        <f>'06'!A22</f>
        <v>38626</v>
      </c>
      <c r="B25" s="297">
        <v>2668.15</v>
      </c>
      <c r="C25" s="342">
        <f>'06'!H22</f>
        <v>1919.99</v>
      </c>
      <c r="D25" s="297">
        <f t="shared" si="0"/>
        <v>1919.99</v>
      </c>
      <c r="E25" s="297">
        <v>800.45</v>
      </c>
      <c r="F25" s="297">
        <v>900</v>
      </c>
      <c r="G25" s="297">
        <v>1334.07</v>
      </c>
      <c r="H25" s="297">
        <v>2668.15</v>
      </c>
      <c r="I25" s="297">
        <f t="shared" si="1"/>
        <v>211.2</v>
      </c>
    </row>
    <row r="26" spans="1:9" ht="10.5">
      <c r="A26" s="296">
        <f>'06'!A23</f>
        <v>38657</v>
      </c>
      <c r="B26" s="297">
        <v>2668.15</v>
      </c>
      <c r="C26" s="342">
        <f>'06'!H23</f>
        <v>2250.73</v>
      </c>
      <c r="D26" s="297">
        <f t="shared" si="0"/>
        <v>2250.73</v>
      </c>
      <c r="E26" s="297">
        <v>800.45</v>
      </c>
      <c r="F26" s="297">
        <v>900</v>
      </c>
      <c r="G26" s="297">
        <v>1334.07</v>
      </c>
      <c r="H26" s="297">
        <v>2668.15</v>
      </c>
      <c r="I26" s="297">
        <f t="shared" si="1"/>
        <v>247.58</v>
      </c>
    </row>
    <row r="27" spans="1:9" ht="10.5">
      <c r="A27" s="296">
        <f>'06'!A24</f>
        <v>38687</v>
      </c>
      <c r="B27" s="297">
        <v>2668.15</v>
      </c>
      <c r="C27" s="342">
        <f>'06'!H24</f>
        <v>2729.36</v>
      </c>
      <c r="D27" s="297">
        <f t="shared" si="0"/>
        <v>2668.15</v>
      </c>
      <c r="E27" s="297">
        <v>800.45</v>
      </c>
      <c r="F27" s="297">
        <v>900</v>
      </c>
      <c r="G27" s="297">
        <v>1334.07</v>
      </c>
      <c r="H27" s="297">
        <v>2668.15</v>
      </c>
      <c r="I27" s="297">
        <f t="shared" si="1"/>
        <v>293.5</v>
      </c>
    </row>
    <row r="28" spans="1:9" ht="10.5">
      <c r="A28" s="296">
        <f>'06'!A25</f>
        <v>38718</v>
      </c>
      <c r="B28" s="297">
        <v>2668.15</v>
      </c>
      <c r="C28" s="342">
        <f>'06'!H25</f>
        <v>2766.01</v>
      </c>
      <c r="D28" s="297">
        <f t="shared" si="0"/>
        <v>2668.15</v>
      </c>
      <c r="E28" s="297">
        <v>800.45</v>
      </c>
      <c r="F28" s="297">
        <v>900</v>
      </c>
      <c r="G28" s="297">
        <v>1334.07</v>
      </c>
      <c r="H28" s="297">
        <v>2668.15</v>
      </c>
      <c r="I28" s="297">
        <f t="shared" si="1"/>
        <v>293.5</v>
      </c>
    </row>
    <row r="29" spans="1:9" ht="10.5">
      <c r="A29" s="296">
        <f>'06'!A26</f>
        <v>38749</v>
      </c>
      <c r="B29" s="297">
        <v>2668.15</v>
      </c>
      <c r="C29" s="342">
        <f>'06'!H26</f>
        <v>2258.44</v>
      </c>
      <c r="D29" s="297">
        <f t="shared" si="0"/>
        <v>2258.44</v>
      </c>
      <c r="E29" s="297">
        <v>800.45</v>
      </c>
      <c r="F29" s="297">
        <v>900</v>
      </c>
      <c r="G29" s="297">
        <v>1334.07</v>
      </c>
      <c r="H29" s="297">
        <v>2668.15</v>
      </c>
      <c r="I29" s="297">
        <f t="shared" si="1"/>
        <v>248.43</v>
      </c>
    </row>
    <row r="30" spans="1:9" ht="10.5">
      <c r="A30" s="296">
        <f>'06'!A27</f>
        <v>38777</v>
      </c>
      <c r="B30" s="297">
        <v>2668.15</v>
      </c>
      <c r="C30" s="342">
        <f>'06'!H27</f>
        <v>1800.61</v>
      </c>
      <c r="D30" s="297">
        <f t="shared" si="0"/>
        <v>1800.61</v>
      </c>
      <c r="E30" s="297">
        <v>800.45</v>
      </c>
      <c r="F30" s="297">
        <v>900</v>
      </c>
      <c r="G30" s="297">
        <v>1334.07</v>
      </c>
      <c r="H30" s="297">
        <v>2668.15</v>
      </c>
      <c r="I30" s="297">
        <f t="shared" si="1"/>
        <v>198.07</v>
      </c>
    </row>
    <row r="31" spans="1:9" ht="10.5">
      <c r="A31" s="296">
        <f>'06'!A28</f>
        <v>38808</v>
      </c>
      <c r="B31" s="297">
        <v>2801.56</v>
      </c>
      <c r="C31" s="342">
        <f>'06'!H28</f>
        <v>2240</v>
      </c>
      <c r="D31" s="297">
        <f t="shared" si="0"/>
        <v>2240</v>
      </c>
      <c r="E31" s="297">
        <v>840.47</v>
      </c>
      <c r="F31" s="297">
        <v>1050</v>
      </c>
      <c r="G31" s="297">
        <v>1400.77</v>
      </c>
      <c r="H31" s="297">
        <v>2801.56</v>
      </c>
      <c r="I31" s="297">
        <f t="shared" si="1"/>
        <v>246.4</v>
      </c>
    </row>
    <row r="32" spans="1:9" ht="10.5">
      <c r="A32" s="296">
        <f>'06'!A29</f>
        <v>38838</v>
      </c>
      <c r="B32" s="297">
        <v>2801.56</v>
      </c>
      <c r="C32" s="342">
        <f>'06'!H29</f>
        <v>2580.52</v>
      </c>
      <c r="D32" s="297">
        <f t="shared" si="0"/>
        <v>2580.52</v>
      </c>
      <c r="E32" s="297">
        <v>840.47</v>
      </c>
      <c r="F32" s="297">
        <v>1050</v>
      </c>
      <c r="G32" s="297">
        <v>1400.77</v>
      </c>
      <c r="H32" s="297">
        <v>2801.56</v>
      </c>
      <c r="I32" s="297">
        <f t="shared" si="1"/>
        <v>283.86</v>
      </c>
    </row>
    <row r="33" spans="1:9" ht="10.5">
      <c r="A33" s="296">
        <f>'06'!A30</f>
        <v>38869</v>
      </c>
      <c r="B33" s="297">
        <v>2801.56</v>
      </c>
      <c r="C33" s="342">
        <f>'06'!H30</f>
        <v>2474.51</v>
      </c>
      <c r="D33" s="297">
        <f t="shared" si="0"/>
        <v>2474.51</v>
      </c>
      <c r="E33" s="297">
        <v>840.47</v>
      </c>
      <c r="F33" s="297">
        <v>1050</v>
      </c>
      <c r="G33" s="297">
        <v>1400.77</v>
      </c>
      <c r="H33" s="297">
        <f>B33</f>
        <v>2801.56</v>
      </c>
      <c r="I33" s="297">
        <f t="shared" si="1"/>
        <v>272.2</v>
      </c>
    </row>
    <row r="34" spans="1:9" ht="10.5">
      <c r="A34" s="296">
        <f>'06'!A31</f>
        <v>38899</v>
      </c>
      <c r="B34" s="297">
        <v>2801.56</v>
      </c>
      <c r="C34" s="342">
        <f>'06'!H31</f>
        <v>2125.53</v>
      </c>
      <c r="D34" s="297">
        <f t="shared" si="0"/>
        <v>2125.53</v>
      </c>
      <c r="E34" s="297">
        <v>840.47</v>
      </c>
      <c r="F34" s="297">
        <v>1050</v>
      </c>
      <c r="G34" s="297">
        <v>1400.77</v>
      </c>
      <c r="H34" s="297">
        <f aca="true" t="shared" si="2" ref="H34:H51">B34</f>
        <v>2801.56</v>
      </c>
      <c r="I34" s="297">
        <f t="shared" si="1"/>
        <v>233.81</v>
      </c>
    </row>
    <row r="35" spans="1:9" ht="10.5">
      <c r="A35" s="296">
        <f>'06'!A32</f>
        <v>38930</v>
      </c>
      <c r="B35" s="297">
        <v>2801.82</v>
      </c>
      <c r="C35" s="342">
        <f>'06'!H32</f>
        <v>2198.19</v>
      </c>
      <c r="D35" s="297">
        <f t="shared" si="0"/>
        <v>2198.19</v>
      </c>
      <c r="E35" s="297">
        <v>840.55</v>
      </c>
      <c r="F35" s="297">
        <v>1050</v>
      </c>
      <c r="G35" s="297">
        <v>1400.91</v>
      </c>
      <c r="H35" s="297">
        <v>2801.82</v>
      </c>
      <c r="I35" s="297">
        <f t="shared" si="1"/>
        <v>241.8</v>
      </c>
    </row>
    <row r="36" spans="1:9" ht="10.5">
      <c r="A36" s="296">
        <f>'06'!A33</f>
        <v>38961</v>
      </c>
      <c r="B36" s="297">
        <v>2801.82</v>
      </c>
      <c r="C36" s="342">
        <f>'06'!H33</f>
        <v>2358.35</v>
      </c>
      <c r="D36" s="297">
        <f t="shared" si="0"/>
        <v>2358.35</v>
      </c>
      <c r="E36" s="297">
        <v>840.55</v>
      </c>
      <c r="F36" s="297">
        <v>1050</v>
      </c>
      <c r="G36" s="297">
        <v>1400.91</v>
      </c>
      <c r="H36" s="297">
        <v>2801.82</v>
      </c>
      <c r="I36" s="297">
        <f t="shared" si="1"/>
        <v>259.42</v>
      </c>
    </row>
    <row r="37" spans="1:9" ht="10.5">
      <c r="A37" s="296">
        <f>'06'!A34</f>
        <v>38991</v>
      </c>
      <c r="B37" s="297">
        <v>2801.82</v>
      </c>
      <c r="C37" s="342">
        <f>'06'!H34</f>
        <v>2083.3</v>
      </c>
      <c r="D37" s="297">
        <f t="shared" si="0"/>
        <v>2083.3</v>
      </c>
      <c r="E37" s="297">
        <v>840.55</v>
      </c>
      <c r="F37" s="297">
        <v>1050</v>
      </c>
      <c r="G37" s="297">
        <v>1400.91</v>
      </c>
      <c r="H37" s="297">
        <v>2801.82</v>
      </c>
      <c r="I37" s="297">
        <f t="shared" si="1"/>
        <v>229.16</v>
      </c>
    </row>
    <row r="38" spans="1:9" ht="10.5">
      <c r="A38" s="296">
        <f>'06'!A35</f>
        <v>39022</v>
      </c>
      <c r="B38" s="297">
        <v>2801.82</v>
      </c>
      <c r="C38" s="342">
        <f>'06'!H35</f>
        <v>3057.89</v>
      </c>
      <c r="D38" s="297">
        <f t="shared" si="0"/>
        <v>2801.82</v>
      </c>
      <c r="E38" s="297">
        <v>840.55</v>
      </c>
      <c r="F38" s="297">
        <v>1050</v>
      </c>
      <c r="G38" s="297">
        <v>1400.91</v>
      </c>
      <c r="H38" s="297">
        <v>2801.82</v>
      </c>
      <c r="I38" s="297">
        <f t="shared" si="1"/>
        <v>308.2</v>
      </c>
    </row>
    <row r="39" spans="1:9" ht="10.5">
      <c r="A39" s="296">
        <f>'06'!A36</f>
        <v>39052</v>
      </c>
      <c r="B39" s="297">
        <v>2801.82</v>
      </c>
      <c r="C39" s="342">
        <f>'06'!H36</f>
        <v>3006.61</v>
      </c>
      <c r="D39" s="297">
        <f t="shared" si="0"/>
        <v>2801.82</v>
      </c>
      <c r="E39" s="297">
        <v>840.55</v>
      </c>
      <c r="F39" s="297">
        <v>1050</v>
      </c>
      <c r="G39" s="297">
        <v>1400.91</v>
      </c>
      <c r="H39" s="297">
        <v>2801.82</v>
      </c>
      <c r="I39" s="297">
        <f t="shared" si="1"/>
        <v>308.2</v>
      </c>
    </row>
    <row r="40" spans="1:9" ht="10.5">
      <c r="A40" s="296">
        <f>'06'!A37</f>
        <v>39083</v>
      </c>
      <c r="B40" s="297">
        <v>2801.82</v>
      </c>
      <c r="C40" s="342">
        <f>'06'!H37</f>
        <v>2270.75</v>
      </c>
      <c r="D40" s="297">
        <f t="shared" si="0"/>
        <v>2270.75</v>
      </c>
      <c r="E40" s="297">
        <v>840.55</v>
      </c>
      <c r="F40" s="297">
        <v>1050</v>
      </c>
      <c r="G40" s="297">
        <v>1400.91</v>
      </c>
      <c r="H40" s="297">
        <v>2801.82</v>
      </c>
      <c r="I40" s="297">
        <f t="shared" si="1"/>
        <v>249.78</v>
      </c>
    </row>
    <row r="41" spans="1:9" ht="10.5">
      <c r="A41" s="296">
        <f>'06'!A38</f>
        <v>39114</v>
      </c>
      <c r="B41" s="297">
        <v>2801.82</v>
      </c>
      <c r="C41" s="342">
        <f>'06'!H38</f>
        <v>2492.3</v>
      </c>
      <c r="D41" s="297">
        <f t="shared" si="0"/>
        <v>2492.3</v>
      </c>
      <c r="E41" s="297">
        <v>840.55</v>
      </c>
      <c r="F41" s="297">
        <v>1050</v>
      </c>
      <c r="G41" s="297">
        <v>1400.91</v>
      </c>
      <c r="H41" s="297">
        <v>2801.82</v>
      </c>
      <c r="I41" s="297">
        <f t="shared" si="1"/>
        <v>274.15</v>
      </c>
    </row>
    <row r="42" spans="1:9" ht="10.5">
      <c r="A42" s="296">
        <f>'06'!A39</f>
        <v>39142</v>
      </c>
      <c r="B42" s="297">
        <v>2801.82</v>
      </c>
      <c r="C42" s="342">
        <f>'06'!H39</f>
        <v>2790.19</v>
      </c>
      <c r="D42" s="297">
        <f t="shared" si="0"/>
        <v>2790.19</v>
      </c>
      <c r="E42" s="297">
        <v>840.55</v>
      </c>
      <c r="F42" s="297">
        <v>1050</v>
      </c>
      <c r="G42" s="297">
        <v>1400.91</v>
      </c>
      <c r="H42" s="297">
        <v>2801.82</v>
      </c>
      <c r="I42" s="297">
        <f t="shared" si="1"/>
        <v>306.92</v>
      </c>
    </row>
    <row r="43" spans="1:9" ht="10.5">
      <c r="A43" s="296">
        <f>'06'!A40</f>
        <v>39173</v>
      </c>
      <c r="B43" s="297">
        <v>2894.28</v>
      </c>
      <c r="C43" s="342">
        <f>'06'!H40</f>
        <v>2868.51</v>
      </c>
      <c r="D43" s="297">
        <f t="shared" si="0"/>
        <v>2868.51</v>
      </c>
      <c r="E43" s="297">
        <v>868.29</v>
      </c>
      <c r="F43" s="297">
        <v>1140</v>
      </c>
      <c r="G43" s="297">
        <v>1447.14</v>
      </c>
      <c r="H43" s="297">
        <f t="shared" si="2"/>
        <v>2894.28</v>
      </c>
      <c r="I43" s="297">
        <f t="shared" si="1"/>
        <v>315.54</v>
      </c>
    </row>
    <row r="44" spans="1:9" ht="10.5">
      <c r="A44" s="296">
        <f>'06'!A41</f>
        <v>39203</v>
      </c>
      <c r="B44" s="297">
        <v>2894.28</v>
      </c>
      <c r="C44" s="342">
        <f>'06'!H41</f>
        <v>2797.09</v>
      </c>
      <c r="D44" s="297">
        <f t="shared" si="0"/>
        <v>2797.09</v>
      </c>
      <c r="E44" s="297">
        <v>868.29</v>
      </c>
      <c r="F44" s="297">
        <v>1140</v>
      </c>
      <c r="G44" s="297">
        <v>1447.14</v>
      </c>
      <c r="H44" s="297">
        <f t="shared" si="2"/>
        <v>2894.28</v>
      </c>
      <c r="I44" s="297">
        <f t="shared" si="1"/>
        <v>307.68</v>
      </c>
    </row>
    <row r="45" spans="1:9" ht="10.5">
      <c r="A45" s="296">
        <f>'06'!A42</f>
        <v>39234</v>
      </c>
      <c r="B45" s="297">
        <v>2894.28</v>
      </c>
      <c r="C45" s="342">
        <f>'06'!H42</f>
        <v>2906.93</v>
      </c>
      <c r="D45" s="297">
        <f t="shared" si="0"/>
        <v>2894.28</v>
      </c>
      <c r="E45" s="297">
        <v>868.29</v>
      </c>
      <c r="F45" s="297">
        <v>1140</v>
      </c>
      <c r="G45" s="297">
        <v>1447.14</v>
      </c>
      <c r="H45" s="297">
        <f t="shared" si="2"/>
        <v>2894.28</v>
      </c>
      <c r="I45" s="297">
        <f t="shared" si="1"/>
        <v>318.37</v>
      </c>
    </row>
    <row r="46" spans="1:9" ht="10.5">
      <c r="A46" s="296">
        <f>'06'!A43</f>
        <v>39264</v>
      </c>
      <c r="B46" s="297">
        <v>2894.28</v>
      </c>
      <c r="C46" s="342">
        <f>'06'!H43</f>
        <v>2998.62</v>
      </c>
      <c r="D46" s="297">
        <f t="shared" si="0"/>
        <v>2894.28</v>
      </c>
      <c r="E46" s="297">
        <v>868.29</v>
      </c>
      <c r="F46" s="297">
        <v>1140</v>
      </c>
      <c r="G46" s="297">
        <v>1447.14</v>
      </c>
      <c r="H46" s="297">
        <f t="shared" si="2"/>
        <v>2894.28</v>
      </c>
      <c r="I46" s="297">
        <f t="shared" si="1"/>
        <v>318.37</v>
      </c>
    </row>
    <row r="47" spans="1:9" ht="10.5">
      <c r="A47" s="296">
        <f>'06'!A44</f>
        <v>39295</v>
      </c>
      <c r="B47" s="297">
        <v>2894.28</v>
      </c>
      <c r="C47" s="342">
        <f>'06'!H44</f>
        <v>2902.97</v>
      </c>
      <c r="D47" s="297">
        <f t="shared" si="0"/>
        <v>2894.28</v>
      </c>
      <c r="E47" s="297">
        <v>868.29</v>
      </c>
      <c r="F47" s="297">
        <v>1140</v>
      </c>
      <c r="G47" s="297">
        <v>1447.14</v>
      </c>
      <c r="H47" s="297">
        <f t="shared" si="2"/>
        <v>2894.28</v>
      </c>
      <c r="I47" s="297">
        <f t="shared" si="1"/>
        <v>318.37</v>
      </c>
    </row>
    <row r="48" spans="1:9" ht="10.5">
      <c r="A48" s="296">
        <f>'06'!A45</f>
        <v>39326</v>
      </c>
      <c r="B48" s="297">
        <v>2894.28</v>
      </c>
      <c r="C48" s="342">
        <f>'06'!H45</f>
        <v>3033.94</v>
      </c>
      <c r="D48" s="297">
        <f t="shared" si="0"/>
        <v>2894.28</v>
      </c>
      <c r="E48" s="297">
        <v>868.29</v>
      </c>
      <c r="F48" s="297">
        <v>1140</v>
      </c>
      <c r="G48" s="297">
        <v>1447.14</v>
      </c>
      <c r="H48" s="297">
        <f t="shared" si="2"/>
        <v>2894.28</v>
      </c>
      <c r="I48" s="297">
        <f t="shared" si="1"/>
        <v>318.37</v>
      </c>
    </row>
    <row r="49" spans="1:9" ht="10.5">
      <c r="A49" s="296">
        <f>'06'!A46</f>
        <v>39356</v>
      </c>
      <c r="B49" s="297">
        <v>2894.28</v>
      </c>
      <c r="C49" s="342">
        <f>'06'!H46</f>
        <v>2894.56</v>
      </c>
      <c r="D49" s="297">
        <f t="shared" si="0"/>
        <v>2894.28</v>
      </c>
      <c r="E49" s="297">
        <v>868.29</v>
      </c>
      <c r="F49" s="297">
        <v>1140</v>
      </c>
      <c r="G49" s="297">
        <v>1447.14</v>
      </c>
      <c r="H49" s="297">
        <f t="shared" si="2"/>
        <v>2894.28</v>
      </c>
      <c r="I49" s="297">
        <f t="shared" si="1"/>
        <v>318.37</v>
      </c>
    </row>
    <row r="50" spans="1:9" ht="10.5">
      <c r="A50" s="296">
        <f>'06'!A47</f>
        <v>39387</v>
      </c>
      <c r="B50" s="297">
        <v>2894.28</v>
      </c>
      <c r="C50" s="342">
        <f>'06'!H47</f>
        <v>4282.77</v>
      </c>
      <c r="D50" s="297">
        <f t="shared" si="0"/>
        <v>2894.28</v>
      </c>
      <c r="E50" s="297">
        <v>868.29</v>
      </c>
      <c r="F50" s="297">
        <v>1140</v>
      </c>
      <c r="G50" s="297">
        <v>1447.14</v>
      </c>
      <c r="H50" s="297">
        <f t="shared" si="2"/>
        <v>2894.28</v>
      </c>
      <c r="I50" s="297">
        <f t="shared" si="1"/>
        <v>318.37</v>
      </c>
    </row>
    <row r="51" spans="1:9" ht="10.5">
      <c r="A51" s="296">
        <f>'06'!A48</f>
        <v>39417</v>
      </c>
      <c r="B51" s="297">
        <v>2894.28</v>
      </c>
      <c r="C51" s="342">
        <f>'06'!H48</f>
        <v>4144.83</v>
      </c>
      <c r="D51" s="297">
        <f t="shared" si="0"/>
        <v>2894.28</v>
      </c>
      <c r="E51" s="297">
        <v>868.29</v>
      </c>
      <c r="F51" s="297">
        <v>1140</v>
      </c>
      <c r="G51" s="297">
        <v>1447.14</v>
      </c>
      <c r="H51" s="297">
        <f t="shared" si="2"/>
        <v>2894.28</v>
      </c>
      <c r="I51" s="297">
        <f t="shared" si="1"/>
        <v>318.37</v>
      </c>
    </row>
    <row r="53" spans="3:9" ht="10.5">
      <c r="C53" s="321">
        <f>SUM(C23:C51)</f>
        <v>76727.18</v>
      </c>
      <c r="D53" s="321">
        <f>SUM(D23:D51)</f>
        <v>73202.59</v>
      </c>
      <c r="I53" s="321">
        <f>SUM(I23:I51)</f>
        <v>8052.29</v>
      </c>
    </row>
    <row r="56" spans="5:6" ht="10.5">
      <c r="E56" s="174"/>
      <c r="F56" s="174" t="s">
        <v>319</v>
      </c>
    </row>
    <row r="57" spans="5:6" ht="12.75">
      <c r="E57" s="408" t="s">
        <v>320</v>
      </c>
      <c r="F57" s="174"/>
    </row>
  </sheetData>
  <sheetProtection/>
  <hyperlinks>
    <hyperlink ref="E57" r:id="rId1" display="www.sentenca.com.br"/>
  </hyperlinks>
  <printOptions/>
  <pageMargins left="0.9055118110236221" right="0.5118110236220472" top="0.7874015748031497" bottom="0.7874015748031497" header="0.31496062992125984" footer="0.31496062992125984"/>
  <pageSetup horizontalDpi="600" verticalDpi="600" orientation="portrait" paperSize="9" scale="95" r:id="rId2"/>
  <headerFooter>
    <oddHeader>&amp;R
Anexo: 07
Folha : 0&amp;P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Pericia Contabil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Tatiana de Foggi</dc:creator>
  <cp:keywords/>
  <dc:description/>
  <cp:lastModifiedBy>User</cp:lastModifiedBy>
  <cp:lastPrinted>2015-04-13T20:33:03Z</cp:lastPrinted>
  <dcterms:created xsi:type="dcterms:W3CDTF">1998-04-06T19:37:35Z</dcterms:created>
  <dcterms:modified xsi:type="dcterms:W3CDTF">2015-04-13T20:33:06Z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